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795" yWindow="3780" windowWidth="19320" windowHeight="8880" tabRatio="631" activeTab="0"/>
  </bookViews>
  <sheets>
    <sheet name="3" sheetId="1" r:id="rId1"/>
  </sheets>
  <definedNames>
    <definedName name="Z_F815B818_F50E_436F_8B8C_D0D453688271_.wvu.Cols" localSheetId="0" hidden="1">'3'!$K:$W,'3'!$AV:$AV</definedName>
    <definedName name="Z_F815B818_F50E_436F_8B8C_D0D453688271_.wvu.PrintArea" localSheetId="0" hidden="1">'3'!$A$1:$AV$108</definedName>
    <definedName name="_xlnm.Print_Area" localSheetId="0">'3'!$A$1:$AV$108</definedName>
  </definedNames>
  <calcPr fullCalcOnLoad="1"/>
</workbook>
</file>

<file path=xl/sharedStrings.xml><?xml version="1.0" encoding="utf-8"?>
<sst xmlns="http://schemas.openxmlformats.org/spreadsheetml/2006/main" count="1366" uniqueCount="231">
  <si>
    <t>в базисном уровне цен</t>
  </si>
  <si>
    <t>Всего, в т.ч.:</t>
  </si>
  <si>
    <t>в прогнозных ценах соответствующих лет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</si>
  <si>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</si>
  <si>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</si>
  <si>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</si>
  <si>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 xml:space="preserve"> </t>
  </si>
  <si>
    <t>оборудование</t>
  </si>
  <si>
    <t>прочие затраты</t>
  </si>
  <si>
    <t>Предложение по корректировке утвержденного плана</t>
  </si>
  <si>
    <t>Номер группы инвести-ционных проектов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</si>
  <si>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</si>
  <si>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</si>
  <si>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</si>
  <si>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</si>
  <si>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</si>
  <si>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 xml:space="preserve">                                                         полное наименование субъекта электроэнергетики</t>
  </si>
  <si>
    <t>Форма 3. План освоения капитальных вложений по инвестиционным проектам</t>
  </si>
  <si>
    <t>Краткое обоснование корректировки утвержденного плана</t>
  </si>
  <si>
    <t>29.1</t>
  </si>
  <si>
    <t>29.2</t>
  </si>
  <si>
    <t>29.3</t>
  </si>
  <si>
    <t>29.4</t>
  </si>
  <si>
    <t>Освоение капитальных вложений в прогнозных ценах соответствующих лет, млн рублей  (без НДС)</t>
  </si>
  <si>
    <t>Идентификатор инвестицион-ного проекта</t>
  </si>
  <si>
    <t>1</t>
  </si>
  <si>
    <t>1.2</t>
  </si>
  <si>
    <t>1.2.1</t>
  </si>
  <si>
    <t>2</t>
  </si>
  <si>
    <t>1.2.1.1</t>
  </si>
  <si>
    <t>нд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</si>
  <si>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</si>
  <si>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</si>
  <si>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</si>
  <si>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</si>
  <si>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</si>
  <si>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</si>
  <si>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</si>
  <si>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</si>
  <si>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</si>
  <si>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</si>
  <si>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</si>
  <si>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</si>
  <si>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</si>
  <si>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</si>
  <si>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</si>
  <si>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</si>
  <si>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</si>
  <si>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</si>
  <si>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</si>
  <si>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скрыть</t>
  </si>
  <si>
    <t>3</t>
  </si>
  <si>
    <t>2.2.2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</si>
  <si>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</si>
  <si>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</si>
  <si>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</si>
  <si>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2.2</t>
  </si>
  <si>
    <t>2.2.1</t>
  </si>
  <si>
    <t>2.2.1.1</t>
  </si>
  <si>
    <t>2.2.2.1</t>
  </si>
  <si>
    <t>3.2</t>
  </si>
  <si>
    <t>П</t>
  </si>
  <si>
    <t>Реконструкция трансформаторной подстанции № 42, г. Мариинский Посад, мощностью 0,16 МВА с увеличением до 0,25 МВА</t>
  </si>
  <si>
    <t>2018 год</t>
  </si>
  <si>
    <t>2019 год</t>
  </si>
  <si>
    <t>ПИР млн.руб без НДС</t>
  </si>
  <si>
    <t>СМР  млн.руб без НДС</t>
  </si>
  <si>
    <t>1.2.3.5</t>
  </si>
  <si>
    <t>2016 год</t>
  </si>
  <si>
    <t>Реконструкция трансформаторной подстанции № 200 ул.Гагарина, 13б, г. Чебоксары, мощностью 0,25 МВА, без увеличения мощности</t>
  </si>
  <si>
    <t>план</t>
  </si>
  <si>
    <t>корректир</t>
  </si>
  <si>
    <t>план 2017 год</t>
  </si>
  <si>
    <t>факт 2017</t>
  </si>
  <si>
    <t>СКРЫТЬ</t>
  </si>
  <si>
    <t>ПИР млн.руб. с НДС</t>
  </si>
  <si>
    <t>СМР  млн.руб с НДС</t>
  </si>
  <si>
    <t>ПИР млн.руб с НДС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</si>
  <si>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</si>
  <si>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1)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</si>
  <si>
    <t>2)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</si>
  <si>
    <t>3)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</si>
  <si>
    <t>4)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</si>
  <si>
    <r>
      <t xml:space="preserve">Инвестиционная программа </t>
    </r>
    <r>
      <rPr>
        <u val="single"/>
        <sz val="14"/>
        <color indexed="8"/>
        <rFont val="Times New Roman"/>
        <family val="1"/>
      </rPr>
      <t>в сфере электроэнергетики ООО "Коммунальные технологии" на 2015-2019 годы (в части корректировки 2017 года)</t>
    </r>
  </si>
  <si>
    <t xml:space="preserve">
Утвержденный план</t>
  </si>
  <si>
    <t xml:space="preserve">Предложение по корректировке утвержденного плана </t>
  </si>
  <si>
    <t xml:space="preserve">Предложение по корректировке утвержденного плана 
на 01.01.2016 года </t>
  </si>
  <si>
    <t>Освоение капитальных вложений 2015 года  в прогнозных ценах соответствующих лет, млн рублей (без НДС)</t>
  </si>
  <si>
    <t xml:space="preserve">Фактический объем освоения капитальных вложений на 01.01.2014 года, млн рублей 
(без НДС) </t>
  </si>
  <si>
    <t xml:space="preserve">Утвержденный План на 01.01.2015 года </t>
  </si>
  <si>
    <t xml:space="preserve">Утвержденный План 
на 01.01.2016 года </t>
  </si>
  <si>
    <t>С</t>
  </si>
  <si>
    <r>
      <t>Год раскрытия информации:</t>
    </r>
    <r>
      <rPr>
        <u val="single"/>
        <sz val="14"/>
        <rFont val="Times New Roman"/>
        <family val="1"/>
      </rPr>
      <t xml:space="preserve"> 2017 </t>
    </r>
    <r>
      <rPr>
        <sz val="14"/>
        <rFont val="Times New Roman"/>
        <family val="1"/>
      </rPr>
      <t xml:space="preserve"> год</t>
    </r>
  </si>
  <si>
    <t>Утвержденные плановые значения показателей приведены в соответствии с приказом Министерства строительства, архитектуры и жилищно-коммунального хозяйства Чувашской Республики от 31.10.2016г. № 03/1-03/922</t>
  </si>
  <si>
    <t>Республика Чувашия,                                             город Чебоксары</t>
  </si>
  <si>
    <t>Реконструкция трансформаторной подстанции № 95 ул.И. Яковлева, 25 г. Чебоксары, мощностью 0,25 МВА, без увеличения мощности</t>
  </si>
  <si>
    <t>Реконструкция трансформаторной подстанции № 255 ул.Николаева, 31А, г. Чебоксары, мощностью 0,315 МВА, с увеличением до 0,4 МВА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</si>
  <si>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02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</si>
  <si>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03</t>
    </r>
  </si>
  <si>
    <t>Реконструкция трансформаторной подстанции № 213 ул. Чапаева, 15 А г. Чебоксары, мощностью 0,8 МВА, без увеличения мощности</t>
  </si>
  <si>
    <t>Реконструкция трансформаторной подстанции № 237 ул. 50 лет Октября, 23 А г. Чебоксары, мощностью 0,72 МВА с увеличением до 0,8 МВА</t>
  </si>
  <si>
    <t>Реконструкция трансформаторной подстанции № 238 пр. Мира, 28 А г. Чебоксары,мощностью 0,63 МВА с увеличением до 0,8 МВА</t>
  </si>
  <si>
    <t>Реконструкция трансформаторной подстанции № 239 пр. Мира, 36Б г. Чебоксары, мощностью 0,25 МВА, без увеличения мощности</t>
  </si>
  <si>
    <t>Реконструкция трансформаторной подстанции № 260 ул. Гагарина, 15Б г. Чебоксары, мощностью 0,36 МВА, без увеличения мощности</t>
  </si>
  <si>
    <t>Реконструкция трансформаторной подстанции № 277 ул. Хевешская, 27А г. Чебоксары, мощностью 0,8 МВА, без увеличения мощности</t>
  </si>
  <si>
    <t>Реконструкция распределительного пункта № 11 Эгерский бульвар, 6 А,  (рядом с котельной) г. Чебоксары. Замена ячеек КСО-18 шт</t>
  </si>
  <si>
    <t xml:space="preserve">Реконструкция распределительного пункта № 22 по пр. Мира, 90 корп. 2 (во дворе дома) в г. Чебоксары. Замена ячеек КСО-12 шт, ЩО-70 8 шт. </t>
  </si>
  <si>
    <t xml:space="preserve">Реконструкция распределительного пункта № 3 по ул. Воробьевых, 16Б в г. Чебоксары. Замена ячеек КСО-14 шт, ЩО-70 6 шт. </t>
  </si>
  <si>
    <t xml:space="preserve">Реконструкция распределительного пункта № 2 по ул. Гагарина, 15А в г. Чебоксары. Замена ячеек КСО-16 шт </t>
  </si>
  <si>
    <t xml:space="preserve">Реконструкция распределительного пункта № 24 по ул. Кукшумская, 3Б в г. Чебоксары. Замена ячеек КСО-12 шт, ЩО-70 10 шт. 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</si>
  <si>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</si>
  <si>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</si>
  <si>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Оснащение ТП и РП охранной сигнализацией</t>
  </si>
  <si>
    <t>1.2.2.</t>
  </si>
  <si>
    <t>1.2.2.1.</t>
  </si>
  <si>
    <t>Реконструкция воздушных линий 0,4 кВ от ТП-271, ул. 9-ая Южная в г. Чебоксары.</t>
  </si>
  <si>
    <r>
      <t>Н_ВЛ</t>
    </r>
    <r>
      <rPr>
        <sz val="13"/>
        <color indexed="8"/>
        <rFont val="Symbol"/>
        <family val="1"/>
      </rPr>
      <t>-19</t>
    </r>
  </si>
  <si>
    <r>
      <t>Н_ВЛ</t>
    </r>
    <r>
      <rPr>
        <sz val="13"/>
        <color indexed="8"/>
        <rFont val="Symbol"/>
        <family val="1"/>
      </rPr>
      <t>-20</t>
    </r>
  </si>
  <si>
    <t>Реконструкция воздушных линий 0,4 кВ от ТП-37 ул. Репина, 22 А в г. Чебоксары, протяженность 4,4 км.</t>
  </si>
  <si>
    <r>
      <t>Н_ВЛ</t>
    </r>
    <r>
      <rPr>
        <sz val="13"/>
        <color indexed="8"/>
        <rFont val="Symbol"/>
        <family val="1"/>
      </rPr>
      <t>-21</t>
    </r>
  </si>
  <si>
    <t>Реконструкция воздушных линий 0,4 кВ от ТП-31, ул. О. Кошевого, 20А, Протяженность 1,4 км.</t>
  </si>
  <si>
    <r>
      <t>Н_ВЛ</t>
    </r>
    <r>
      <rPr>
        <sz val="13"/>
        <color indexed="8"/>
        <rFont val="Symbol"/>
        <family val="1"/>
      </rPr>
      <t>-22</t>
    </r>
  </si>
  <si>
    <t>Реконструкция воздушных линий 0,4 кВ отТП-395 пос. Восточный, ул. 2ая Путепроводная, 61 "а" Разработка рабочей документации.</t>
  </si>
  <si>
    <r>
      <t>G_ВЛ</t>
    </r>
    <r>
      <rPr>
        <sz val="13"/>
        <color indexed="40"/>
        <rFont val="Symbol"/>
        <family val="1"/>
      </rPr>
      <t>-01</t>
    </r>
  </si>
  <si>
    <t>Реконструкция воздушных линий 0,4 кВ от ТП-141, ул.Ушинского, 6А, г.Чебоксары. Разработка рабочей документации.</t>
  </si>
  <si>
    <r>
      <t>G_ВЛ</t>
    </r>
    <r>
      <rPr>
        <sz val="13"/>
        <color indexed="40"/>
        <rFont val="Symbol"/>
        <family val="1"/>
      </rPr>
      <t>-02</t>
    </r>
  </si>
  <si>
    <t>Реконструкция кабельных линий 0,4 кВ от ТП-13, ул.К.Иванова, 96А г.Чебоксары. Протяженность 0,69 км</t>
  </si>
  <si>
    <r>
      <t>Н_КЛ</t>
    </r>
    <r>
      <rPr>
        <sz val="13"/>
        <color indexed="8"/>
        <rFont val="Symbol"/>
        <family val="1"/>
      </rPr>
      <t>-23</t>
    </r>
  </si>
  <si>
    <t>Реконструкция кабельных линий 0,4 кВ  от ТП-127, ул..Декабристов, 17Б г.Чебоксары. Протяженность 0,55 км</t>
  </si>
  <si>
    <r>
      <t>Н_КЛ</t>
    </r>
    <r>
      <rPr>
        <sz val="13"/>
        <color indexed="8"/>
        <rFont val="Symbol"/>
        <family val="1"/>
      </rPr>
      <t>-24</t>
    </r>
  </si>
  <si>
    <t>Реконструкция кабельных линий 0,4 кВ  от ТП-146, ул.Ашмарина, 7Б г.Чебоксары. Протяженность 1,35 км</t>
  </si>
  <si>
    <r>
      <t>Н_КЛ</t>
    </r>
    <r>
      <rPr>
        <sz val="13"/>
        <color indexed="8"/>
        <rFont val="Symbol"/>
        <family val="1"/>
      </rPr>
      <t>-25</t>
    </r>
  </si>
  <si>
    <t>Реконструкция кабельных линий 0,4 кВ  от ТП-500, ул.Совхозная, 10Б г.Чебоксары. Протяженность 2,726 км</t>
  </si>
  <si>
    <r>
      <t>Н_КЛ</t>
    </r>
    <r>
      <rPr>
        <sz val="13"/>
        <color indexed="8"/>
        <rFont val="Symbol"/>
        <family val="1"/>
      </rPr>
      <t>-26</t>
    </r>
  </si>
  <si>
    <t>Реконструкция кабельных линий 0,4 кВ  от ТП-82, пр. Школьный, 6Б г.Чебоксары. Протяженность 1,36 км</t>
  </si>
  <si>
    <r>
      <t>Н_КЛ</t>
    </r>
    <r>
      <rPr>
        <sz val="13"/>
        <color indexed="8"/>
        <rFont val="Symbol"/>
        <family val="1"/>
      </rPr>
      <t>-27</t>
    </r>
  </si>
  <si>
    <t>Реконструкция кабельных линий 0,4 кВ  от ТП-79, пр. Ленина, 41А г.Чебоксары. Протяженность 1,16 км</t>
  </si>
  <si>
    <r>
      <t>Н_КЛ</t>
    </r>
    <r>
      <rPr>
        <sz val="13"/>
        <color indexed="8"/>
        <rFont val="Symbol"/>
        <family val="1"/>
      </rPr>
      <t>-28</t>
    </r>
  </si>
  <si>
    <t>Реконструкция кабельных линий 0,4 кВ  от ТП-354, ул. Пролетарская, 14А г.Чебоксары. Протяженность 2,306 км</t>
  </si>
  <si>
    <r>
      <t>Н_КЛ</t>
    </r>
    <r>
      <rPr>
        <sz val="13"/>
        <color indexed="8"/>
        <rFont val="Symbol"/>
        <family val="1"/>
      </rPr>
      <t>-29</t>
    </r>
  </si>
  <si>
    <t>Реконструкция кабельных линий 0,4 кВ  от РП-14, ул. Шумилова,8 г.Чебоксары. Протяженность 1,73 км</t>
  </si>
  <si>
    <r>
      <t>Н_КЛ</t>
    </r>
    <r>
      <rPr>
        <sz val="13"/>
        <color indexed="8"/>
        <rFont val="Symbol"/>
        <family val="1"/>
      </rPr>
      <t>-30</t>
    </r>
  </si>
  <si>
    <t>Реконструкция кабельных линий 0,4 кВ  от ТП-1416, бул. Эгерский, 33А г.Чебоксары. Протяженность 3,935 км</t>
  </si>
  <si>
    <r>
      <t>Н_КЛ</t>
    </r>
    <r>
      <rPr>
        <sz val="13"/>
        <color indexed="8"/>
        <rFont val="Symbol"/>
        <family val="1"/>
      </rPr>
      <t>-31</t>
    </r>
  </si>
  <si>
    <t xml:space="preserve">Реконструкция кабельных линий 0,4 кВ  от ТП-247 по ул. О.Кошевого, 11А </t>
  </si>
  <si>
    <r>
      <t>Н_КЛ</t>
    </r>
    <r>
      <rPr>
        <sz val="13"/>
        <color indexed="8"/>
        <rFont val="Symbol"/>
        <family val="1"/>
      </rPr>
      <t>-32</t>
    </r>
  </si>
  <si>
    <t>Реконструкция кабельных линий 0,4 кВ  от ТП-277 по ул. Хевешская, 27А</t>
  </si>
  <si>
    <r>
      <t>Н_КЛ</t>
    </r>
    <r>
      <rPr>
        <sz val="13"/>
        <color indexed="8"/>
        <rFont val="Symbol"/>
        <family val="1"/>
      </rPr>
      <t>-33</t>
    </r>
  </si>
  <si>
    <t xml:space="preserve">Реконструкция кабельных линий 0,4 кВ  от ТП-310 по ул. Шумилова, 13Б </t>
  </si>
  <si>
    <r>
      <t>Н_КЛ</t>
    </r>
    <r>
      <rPr>
        <sz val="13"/>
        <color indexed="8"/>
        <rFont val="Symbol"/>
        <family val="1"/>
      </rPr>
      <t>-34</t>
    </r>
  </si>
  <si>
    <t xml:space="preserve">Реконструкция кабельных линий 0,4 кВ  от ТП-293 по ул. М.Павлова, 10В </t>
  </si>
  <si>
    <r>
      <t>Н_КЛ</t>
    </r>
    <r>
      <rPr>
        <sz val="13"/>
        <color indexed="8"/>
        <rFont val="Symbol"/>
        <family val="1"/>
      </rPr>
      <t>-35</t>
    </r>
  </si>
  <si>
    <t>Реконструкция кабельных линий 0,4 кВ  от ТП- 374 пр.Тракторостроителей, 19А</t>
  </si>
  <si>
    <r>
      <t>Н_КЛ</t>
    </r>
    <r>
      <rPr>
        <sz val="13"/>
        <color indexed="8"/>
        <rFont val="Symbol"/>
        <family val="1"/>
      </rPr>
      <t>-36</t>
    </r>
  </si>
  <si>
    <t>Реконструкция кабельных линий 0,4 кВ  от РП по ул. Короленко до места врезки в существующие кабели.</t>
  </si>
  <si>
    <r>
      <t>Н_КЛ</t>
    </r>
    <r>
      <rPr>
        <sz val="13"/>
        <color indexed="8"/>
        <rFont val="Symbol"/>
        <family val="1"/>
      </rPr>
      <t>-37</t>
    </r>
  </si>
  <si>
    <t xml:space="preserve">Замена воздушных линий 10 кВ от ПС "Вурманкассинская" до РП-13 на кабельную линию 10 кВ с переключением ТП-137 на ТП-153. </t>
  </si>
  <si>
    <r>
      <t>Н_КЛ</t>
    </r>
    <r>
      <rPr>
        <sz val="13"/>
        <color indexed="8"/>
        <rFont val="Symbol"/>
        <family val="1"/>
      </rPr>
      <t>-38</t>
    </r>
  </si>
  <si>
    <t>Реконструкция кабельных линий 0,4 кВ  от РП-ГМЗ до нового РП. Разработка рабочей документации.</t>
  </si>
  <si>
    <r>
      <t>G_КЛ</t>
    </r>
    <r>
      <rPr>
        <sz val="13"/>
        <color indexed="40"/>
        <rFont val="Symbol"/>
        <family val="1"/>
      </rPr>
      <t>-03</t>
    </r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</si>
  <si>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</si>
  <si>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</si>
  <si>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</si>
  <si>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</si>
  <si>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Оснащение трансформаторных подстанций №684, 663, 850, 851, 563, 632, 637, 631, 634 автоматизированной системой контроля учета энергии</t>
  </si>
  <si>
    <r>
      <t>Н_АСКУЭ</t>
    </r>
    <r>
      <rPr>
        <sz val="13"/>
        <color indexed="8"/>
        <rFont val="Symbol"/>
        <family val="1"/>
      </rPr>
      <t>-39</t>
    </r>
  </si>
  <si>
    <t>Строительство кабельной линии 10 кВ от подстанции "Новый город" до распределительного пункта №2 в мкр. "Новый город" г.Чебоксары, протяженностью 4,92 км.</t>
  </si>
  <si>
    <r>
      <t>G_КЛ</t>
    </r>
    <r>
      <rPr>
        <sz val="13"/>
        <color indexed="40"/>
        <rFont val="Symbol"/>
        <family val="1"/>
      </rPr>
      <t>-04</t>
    </r>
  </si>
  <si>
    <t>Строительство распределительного пункта №2 в мкр. "Новый город" г. Чебоксары.</t>
  </si>
  <si>
    <r>
      <t>G_РП</t>
    </r>
    <r>
      <rPr>
        <sz val="13"/>
        <color indexed="40"/>
        <rFont val="Symbol"/>
        <family val="1"/>
      </rPr>
      <t>-05</t>
    </r>
  </si>
  <si>
    <t>Строительство распределительного пункта 6кВ по Мясокомбинатскому пр. (взамен РП-ГМЗ). Разработка рабочей документации.</t>
  </si>
  <si>
    <r>
      <t>G_РП</t>
    </r>
    <r>
      <rPr>
        <sz val="13"/>
        <color indexed="40"/>
        <rFont val="Symbol"/>
        <family val="1"/>
      </rPr>
      <t>-06</t>
    </r>
  </si>
  <si>
    <r>
      <t>G_РП</t>
    </r>
    <r>
      <rPr>
        <sz val="13"/>
        <color indexed="40"/>
        <rFont val="Symbol"/>
        <family val="1"/>
      </rPr>
      <t>-07</t>
    </r>
  </si>
  <si>
    <t xml:space="preserve">Строительство распределительного пункта 6 кВ по ул. Короленко. </t>
  </si>
  <si>
    <r>
      <t>Н_РП</t>
    </r>
    <r>
      <rPr>
        <sz val="13"/>
        <color indexed="8"/>
        <rFont val="Symbol"/>
        <family val="1"/>
      </rPr>
      <t>-40</t>
    </r>
  </si>
  <si>
    <t>Республика Чувашия,                                             город Мариинский Посад</t>
  </si>
  <si>
    <r>
      <t>Н_ТП</t>
    </r>
    <r>
      <rPr>
        <sz val="13"/>
        <color indexed="8"/>
        <rFont val="Symbol"/>
        <family val="1"/>
      </rPr>
      <t>-41</t>
    </r>
  </si>
  <si>
    <t xml:space="preserve">Реконструкция силового оборудования в ТП-23 по ул. Курчатова, 12А в г. Мариинский Посад. Мощность 1,19 МВА, без увеличения мощности. </t>
  </si>
  <si>
    <r>
      <t>Н_ТП</t>
    </r>
    <r>
      <rPr>
        <sz val="13"/>
        <color indexed="8"/>
        <rFont val="Symbol"/>
        <family val="1"/>
      </rPr>
      <t>-42</t>
    </r>
  </si>
  <si>
    <t>2.2.2.1.</t>
  </si>
  <si>
    <t>Реконструкция воздушной линии 0,4 кВ от ТП-25 пересечение ул. Лазо и ул. Школьная с заменой существующей ТП на КТПН в г. Мариинский Посад. Протяженность 12,7 км.</t>
  </si>
  <si>
    <r>
      <t>Н_ВЛ</t>
    </r>
    <r>
      <rPr>
        <sz val="13"/>
        <color indexed="8"/>
        <rFont val="Symbol"/>
        <family val="1"/>
      </rPr>
      <t>-43</t>
    </r>
  </si>
  <si>
    <t xml:space="preserve">Реконструкция воздушной линии 0,4 кВ от ТП-15 (вывод ул. Ломоносова и ул. Дзержинского) </t>
  </si>
  <si>
    <r>
      <t>Н_ВЛ</t>
    </r>
    <r>
      <rPr>
        <sz val="13"/>
        <color indexed="8"/>
        <rFont val="Symbol"/>
        <family val="1"/>
      </rPr>
      <t>-44</t>
    </r>
  </si>
  <si>
    <t>Реконструкция воздушной линии 10 кВ от ПС "Кабельная" пролеты м/у опорами №37 -№40 и №46-56 в г. Мариинский Посад (реконструкция Л-25).</t>
  </si>
  <si>
    <r>
      <t>Н_ВЛ</t>
    </r>
    <r>
      <rPr>
        <sz val="13"/>
        <color indexed="8"/>
        <rFont val="Symbol"/>
        <family val="1"/>
      </rPr>
      <t>-45</t>
    </r>
  </si>
  <si>
    <r>
      <t>Н_ВЛ</t>
    </r>
    <r>
      <rPr>
        <sz val="13"/>
        <rFont val="Symbol"/>
        <family val="1"/>
      </rPr>
      <t>-46</t>
    </r>
  </si>
  <si>
    <t>Республика Чувашия,                                          город Цивильск</t>
  </si>
  <si>
    <t>3.2.2.</t>
  </si>
  <si>
    <t>3.2.2.1.</t>
  </si>
  <si>
    <t>Реконструкция воздушной линии 0,4 кВ от ТП-22Ц, с заменой существующей ТП на КТПН г.Цивильск. Протяженность 3,575 км</t>
  </si>
  <si>
    <r>
      <t>Н_ВЛ</t>
    </r>
    <r>
      <rPr>
        <sz val="13"/>
        <rFont val="Symbol"/>
        <family val="1"/>
      </rPr>
      <t>-47</t>
    </r>
  </si>
  <si>
    <t>Реконструкция воздушной линии 0,4 кВ от ТП-10Ц, по ул. Рогожкина, 43А г.Цивильск. Протяженность 5,935 км</t>
  </si>
  <si>
    <r>
      <t>Н_ВЛ</t>
    </r>
    <r>
      <rPr>
        <sz val="13"/>
        <color indexed="8"/>
        <rFont val="Symbol"/>
        <family val="1"/>
      </rPr>
      <t>-48</t>
    </r>
  </si>
  <si>
    <t>3.4</t>
  </si>
  <si>
    <t>3.4.1.</t>
  </si>
  <si>
    <t>Строительство трансформаторной подстанции 10/0,4 кВ взамен существующей ТП-22, г.Цивильск. Мощность 0,5 МВА</t>
  </si>
  <si>
    <r>
      <t>G_ВЛ</t>
    </r>
    <r>
      <rPr>
        <sz val="13"/>
        <color indexed="40"/>
        <rFont val="Symbol"/>
        <family val="1"/>
      </rPr>
      <t>-8</t>
    </r>
  </si>
  <si>
    <t>Строительство кабельной кабельной линии 0,4 кВ от ТП-10ц ул. Рогожкина, 45Б в г. Цивильск. Протяженность 0,4 км</t>
  </si>
  <si>
    <r>
      <t>Н_ТП</t>
    </r>
    <r>
      <rPr>
        <sz val="13"/>
        <color indexed="8"/>
        <rFont val="Symbol"/>
        <family val="1"/>
      </rPr>
      <t>-49</t>
    </r>
  </si>
  <si>
    <t xml:space="preserve">Утвержденный план 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</si>
  <si>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01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</si>
  <si>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04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</si>
  <si>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05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</si>
  <si>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06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</si>
  <si>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07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</si>
  <si>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08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</si>
  <si>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09</t>
    </r>
  </si>
  <si>
    <r>
      <t>Н_ТП</t>
    </r>
    <r>
      <rPr>
        <sz val="13"/>
        <rFont val="Symbol"/>
        <family val="1"/>
      </rPr>
      <t>-10</t>
    </r>
  </si>
  <si>
    <r>
      <t>Н_ТП</t>
    </r>
    <r>
      <rPr>
        <sz val="13"/>
        <rFont val="Symbol"/>
        <family val="1"/>
      </rPr>
      <t>-1</t>
    </r>
    <r>
      <rPr>
        <sz val="13"/>
        <rFont val="Times New Roman"/>
        <family val="1"/>
      </rPr>
      <t>1</t>
    </r>
  </si>
  <si>
    <r>
      <t>Н_КТП</t>
    </r>
    <r>
      <rPr>
        <sz val="13"/>
        <rFont val="Symbol"/>
        <family val="1"/>
      </rPr>
      <t>-12</t>
    </r>
  </si>
  <si>
    <r>
      <t>Н_РП</t>
    </r>
    <r>
      <rPr>
        <sz val="13"/>
        <rFont val="Symbol"/>
        <family val="1"/>
      </rPr>
      <t>-13</t>
    </r>
  </si>
  <si>
    <r>
      <t>Н_РП</t>
    </r>
    <r>
      <rPr>
        <sz val="13"/>
        <rFont val="Symbol"/>
        <family val="1"/>
      </rPr>
      <t>-14</t>
    </r>
  </si>
  <si>
    <r>
      <t>Н_РП</t>
    </r>
    <r>
      <rPr>
        <sz val="13"/>
        <rFont val="Symbol"/>
        <family val="1"/>
      </rPr>
      <t>-15</t>
    </r>
  </si>
  <si>
    <r>
      <t>Н_РП</t>
    </r>
    <r>
      <rPr>
        <sz val="13"/>
        <rFont val="Symbol"/>
        <family val="1"/>
      </rPr>
      <t>-16</t>
    </r>
  </si>
  <si>
    <r>
      <t>Н_РП</t>
    </r>
    <r>
      <rPr>
        <sz val="13"/>
        <rFont val="Symbol"/>
        <family val="1"/>
      </rPr>
      <t>-18</t>
    </r>
  </si>
  <si>
    <t xml:space="preserve"> Утвержденный План на 2018 год</t>
  </si>
  <si>
    <t>Предложение по корректировке утвержденного  плана на 2018 год</t>
  </si>
  <si>
    <t>Включение мероприятия в Инвестрограмму</t>
  </si>
  <si>
    <t>Изменение стоимости работ</t>
  </si>
  <si>
    <t>Исключение мероприятия из Инвестрограммы</t>
  </si>
  <si>
    <t>Освоение капитальных вложений 2017 года  в прогнозных ценах соответствующих лет, млн рублей (без НДС)</t>
  </si>
  <si>
    <t>Предложение по корректировке утвержденного плана на                2018 год</t>
  </si>
  <si>
    <t xml:space="preserve">
Утвержденный план                            2018 года</t>
  </si>
  <si>
    <t>Реконструкция трансформаторной подстанции № 240 ул. Николаева, 28Б г. Чебоксары, мощностью  0,25 МВА, без увеличения мощности</t>
  </si>
  <si>
    <t>Реконструкция трансформаторной подстанции № 252 ул. Гагарина, 30Б г. Чебоксары, мощностью 0,8 МВА, без увеличения мощности.</t>
  </si>
  <si>
    <t>Реконструкция воздушной линии 0,4 кВ от трансформаторной подстанции №10 по ул. Июльская, 46А  в г. Мариинский Посад, протяженностью 4,5 км</t>
  </si>
  <si>
    <r>
      <t>Н_ТП</t>
    </r>
    <r>
      <rPr>
        <sz val="13"/>
        <rFont val="Symbol"/>
        <family val="1"/>
      </rPr>
      <t>-18</t>
    </r>
  </si>
  <si>
    <t>Реконструкция комплектной  трансформаторной подстанции №125 ул. Николаева, 57А г. Чебоксары, мощностью 0,5 МВА с увеличением до 0,8 МВА</t>
  </si>
  <si>
    <t>Строительство комплектной трансформаторной подстанции по ул. Ашмарина (реконструкция ВЛ-0,4 кВ от ТП-144)</t>
  </si>
  <si>
    <t xml:space="preserve">Реконструкция воздушных линий 0,4 кВ протяженность 5,73 км от ТП-144 ул.Ашмарина, 33А,  с установкой дополнительной КТПН г.Чебоксары,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</si>
</sst>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  <numFmt numFmtId="169" formatCode="0.0"/>
  </numFmts>
  <fonts count="6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3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Arial"/>
      <family val="2"/>
    </font>
    <font>
      <sz val="13"/>
      <name val="Times New Roman"/>
      <family val="1"/>
    </font>
    <font>
      <sz val="13"/>
      <color indexed="8"/>
      <name val="Symbol"/>
      <family val="1"/>
    </font>
    <font>
      <sz val="13"/>
      <name val="Symbol"/>
      <family val="1"/>
    </font>
    <font>
      <sz val="13"/>
      <color indexed="40"/>
      <name val="Times New Roman"/>
      <family val="1"/>
    </font>
    <font>
      <sz val="13"/>
      <color indexed="40"/>
      <name val="Symbol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b/>
      <sz val="14"/>
      <color indexed="40"/>
      <name val="Times New Roman"/>
      <family val="1"/>
    </font>
    <font>
      <b/>
      <sz val="13"/>
      <name val="Arial"/>
      <family val="2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b/>
      <sz val="13"/>
      <color indexed="4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rgb="FF00B0F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sz val="14"/>
      <color rgb="FF00B0F0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b/>
      <sz val="13"/>
      <color rgb="FF00B0F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91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 textRotation="90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49" fontId="49" fillId="0" borderId="12" xfId="198" applyNumberFormat="1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2" fillId="0" borderId="0" xfId="0" applyFont="1" applyAlignment="1">
      <alignment/>
    </xf>
    <xf numFmtId="167" fontId="31" fillId="0" borderId="10" xfId="0" applyNumberFormat="1" applyFont="1" applyBorder="1" applyAlignment="1">
      <alignment horizontal="center" vertical="center"/>
    </xf>
    <xf numFmtId="0" fontId="26" fillId="24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1" fillId="25" borderId="10" xfId="198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 wrapText="1"/>
    </xf>
    <xf numFmtId="167" fontId="2" fillId="25" borderId="10" xfId="0" applyNumberFormat="1" applyFont="1" applyFill="1" applyBorder="1" applyAlignment="1">
      <alignment horizontal="center" vertical="center"/>
    </xf>
    <xf numFmtId="0" fontId="31" fillId="25" borderId="12" xfId="198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167" fontId="31" fillId="25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167" fontId="2" fillId="25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9" fillId="25" borderId="12" xfId="198" applyFont="1" applyFill="1" applyBorder="1" applyAlignment="1">
      <alignment horizontal="center" vertical="center" wrapText="1"/>
      <protection/>
    </xf>
    <xf numFmtId="0" fontId="2" fillId="25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26" fillId="0" borderId="0" xfId="0" applyFont="1" applyFill="1" applyAlignment="1">
      <alignment horizontal="center"/>
    </xf>
    <xf numFmtId="0" fontId="0" fillId="25" borderId="0" xfId="0" applyFont="1" applyFill="1" applyAlignment="1">
      <alignment horizontal="center" vertical="center"/>
    </xf>
    <xf numFmtId="0" fontId="26" fillId="25" borderId="0" xfId="0" applyFont="1" applyFill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textRotation="90" wrapText="1"/>
    </xf>
    <xf numFmtId="167" fontId="0" fillId="0" borderId="0" xfId="0" applyNumberFormat="1" applyFont="1" applyFill="1" applyAlignment="1">
      <alignment/>
    </xf>
    <xf numFmtId="167" fontId="26" fillId="0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26" fillId="25" borderId="0" xfId="0" applyFont="1" applyFill="1" applyAlignment="1">
      <alignment/>
    </xf>
    <xf numFmtId="49" fontId="26" fillId="0" borderId="10" xfId="198" applyNumberFormat="1" applyFont="1" applyFill="1" applyBorder="1" applyAlignment="1">
      <alignment horizontal="center" vertical="center"/>
      <protection/>
    </xf>
    <xf numFmtId="0" fontId="34" fillId="0" borderId="10" xfId="198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49" fontId="49" fillId="0" borderId="10" xfId="198" applyNumberFormat="1" applyFont="1" applyFill="1" applyBorder="1" applyAlignment="1">
      <alignment horizontal="center" vertical="center"/>
      <protection/>
    </xf>
    <xf numFmtId="2" fontId="49" fillId="0" borderId="12" xfId="198" applyNumberFormat="1" applyFont="1" applyBorder="1" applyAlignment="1">
      <alignment horizontal="center" vertical="center" wrapText="1"/>
      <protection/>
    </xf>
    <xf numFmtId="49" fontId="35" fillId="0" borderId="12" xfId="198" applyNumberFormat="1" applyFont="1" applyFill="1" applyBorder="1" applyAlignment="1">
      <alignment horizontal="center" vertical="center"/>
      <protection/>
    </xf>
    <xf numFmtId="0" fontId="35" fillId="25" borderId="10" xfId="0" applyFont="1" applyFill="1" applyBorder="1" applyAlignment="1">
      <alignment horizontal="left" vertical="center" wrapText="1"/>
    </xf>
    <xf numFmtId="2" fontId="51" fillId="0" borderId="12" xfId="198" applyNumberFormat="1" applyFont="1" applyBorder="1" applyAlignment="1">
      <alignment horizontal="center" vertical="center" wrapText="1"/>
      <protection/>
    </xf>
    <xf numFmtId="2" fontId="35" fillId="0" borderId="12" xfId="198" applyNumberFormat="1" applyFont="1" applyBorder="1" applyAlignment="1">
      <alignment horizontal="center" vertical="center" wrapText="1"/>
      <protection/>
    </xf>
    <xf numFmtId="49" fontId="35" fillId="0" borderId="10" xfId="198" applyNumberFormat="1" applyFont="1" applyFill="1" applyBorder="1" applyAlignment="1">
      <alignment horizontal="center" vertical="center"/>
      <protection/>
    </xf>
    <xf numFmtId="49" fontId="31" fillId="0" borderId="12" xfId="198" applyNumberFormat="1" applyFont="1" applyFill="1" applyBorder="1" applyAlignment="1">
      <alignment horizontal="center" vertical="center"/>
      <protection/>
    </xf>
    <xf numFmtId="0" fontId="31" fillId="25" borderId="10" xfId="0" applyFont="1" applyFill="1" applyBorder="1" applyAlignment="1">
      <alignment horizontal="center" vertical="center" wrapText="1"/>
    </xf>
    <xf numFmtId="0" fontId="31" fillId="0" borderId="12" xfId="198" applyFont="1" applyBorder="1" applyAlignment="1">
      <alignment horizontal="center" vertical="center" wrapText="1"/>
      <protection/>
    </xf>
    <xf numFmtId="0" fontId="31" fillId="25" borderId="12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49" fontId="52" fillId="0" borderId="12" xfId="198" applyNumberFormat="1" applyFont="1" applyFill="1" applyBorder="1" applyAlignment="1">
      <alignment horizontal="center" vertical="center"/>
      <protection/>
    </xf>
    <xf numFmtId="0" fontId="52" fillId="25" borderId="10" xfId="0" applyFont="1" applyFill="1" applyBorder="1" applyAlignment="1">
      <alignment horizontal="left" vertical="center" wrapText="1"/>
    </xf>
    <xf numFmtId="2" fontId="52" fillId="0" borderId="12" xfId="198" applyNumberFormat="1" applyFont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49" fontId="35" fillId="25" borderId="12" xfId="198" applyNumberFormat="1" applyFont="1" applyFill="1" applyBorder="1" applyAlignment="1">
      <alignment horizontal="center" vertical="center"/>
      <protection/>
    </xf>
    <xf numFmtId="49" fontId="31" fillId="25" borderId="12" xfId="198" applyNumberFormat="1" applyFont="1" applyFill="1" applyBorder="1" applyAlignment="1">
      <alignment horizontal="center" vertical="center"/>
      <protection/>
    </xf>
    <xf numFmtId="0" fontId="31" fillId="0" borderId="12" xfId="0" applyFont="1" applyBorder="1" applyAlignment="1">
      <alignment horizontal="center" vertical="center"/>
    </xf>
    <xf numFmtId="49" fontId="52" fillId="25" borderId="12" xfId="198" applyNumberFormat="1" applyFont="1" applyFill="1" applyBorder="1" applyAlignment="1">
      <alignment horizontal="center" vertical="center"/>
      <protection/>
    </xf>
    <xf numFmtId="0" fontId="52" fillId="25" borderId="12" xfId="0" applyFont="1" applyFill="1" applyBorder="1" applyAlignment="1">
      <alignment horizontal="left" vertical="center" wrapText="1"/>
    </xf>
    <xf numFmtId="0" fontId="35" fillId="25" borderId="15" xfId="0" applyFont="1" applyFill="1" applyBorder="1" applyAlignment="1">
      <alignment horizontal="left" vertical="center" wrapText="1"/>
    </xf>
    <xf numFmtId="49" fontId="31" fillId="25" borderId="10" xfId="198" applyNumberFormat="1" applyFont="1" applyFill="1" applyBorder="1" applyAlignment="1">
      <alignment horizontal="center" vertical="center"/>
      <protection/>
    </xf>
    <xf numFmtId="0" fontId="31" fillId="25" borderId="10" xfId="0" applyFont="1" applyFill="1" applyBorder="1" applyAlignment="1">
      <alignment horizontal="center" vertical="top" wrapText="1"/>
    </xf>
    <xf numFmtId="0" fontId="31" fillId="0" borderId="10" xfId="198" applyFont="1" applyBorder="1" applyAlignment="1">
      <alignment horizontal="center" vertical="center" wrapText="1"/>
      <protection/>
    </xf>
    <xf numFmtId="49" fontId="35" fillId="25" borderId="10" xfId="198" applyNumberFormat="1" applyFont="1" applyFill="1" applyBorder="1" applyAlignment="1">
      <alignment horizontal="center" vertical="center"/>
      <protection/>
    </xf>
    <xf numFmtId="0" fontId="35" fillId="25" borderId="10" xfId="198" applyFont="1" applyFill="1" applyBorder="1" applyAlignment="1">
      <alignment horizontal="left" vertical="center" wrapText="1"/>
      <protection/>
    </xf>
    <xf numFmtId="2" fontId="51" fillId="0" borderId="10" xfId="198" applyNumberFormat="1" applyFont="1" applyBorder="1" applyAlignment="1">
      <alignment horizontal="center" vertical="center" wrapText="1"/>
      <protection/>
    </xf>
    <xf numFmtId="0" fontId="35" fillId="0" borderId="10" xfId="198" applyFont="1" applyFill="1" applyBorder="1" applyAlignment="1">
      <alignment horizontal="left" vertical="center" wrapText="1"/>
      <protection/>
    </xf>
    <xf numFmtId="2" fontId="35" fillId="0" borderId="10" xfId="198" applyNumberFormat="1" applyFont="1" applyBorder="1" applyAlignment="1">
      <alignment horizontal="center" vertical="center" wrapText="1"/>
      <protection/>
    </xf>
    <xf numFmtId="0" fontId="35" fillId="0" borderId="10" xfId="198" applyFont="1" applyBorder="1" applyAlignment="1">
      <alignment horizontal="center" vertical="center"/>
      <protection/>
    </xf>
    <xf numFmtId="4" fontId="35" fillId="25" borderId="10" xfId="0" applyNumberFormat="1" applyFont="1" applyFill="1" applyBorder="1" applyAlignment="1">
      <alignment horizontal="left" vertical="center" wrapText="1"/>
    </xf>
    <xf numFmtId="0" fontId="51" fillId="0" borderId="10" xfId="198" applyFont="1" applyBorder="1" applyAlignment="1">
      <alignment horizontal="center" vertical="center"/>
      <protection/>
    </xf>
    <xf numFmtId="0" fontId="49" fillId="0" borderId="10" xfId="198" applyFont="1" applyBorder="1" applyAlignment="1">
      <alignment horizontal="center" vertical="center" wrapText="1"/>
      <protection/>
    </xf>
    <xf numFmtId="0" fontId="52" fillId="0" borderId="10" xfId="198" applyFont="1" applyBorder="1" applyAlignment="1">
      <alignment horizontal="center" vertical="center"/>
      <protection/>
    </xf>
    <xf numFmtId="2" fontId="52" fillId="0" borderId="10" xfId="198" applyNumberFormat="1" applyFont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25" borderId="10" xfId="0" applyFont="1" applyFill="1" applyBorder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167" fontId="31" fillId="24" borderId="10" xfId="0" applyNumberFormat="1" applyFont="1" applyFill="1" applyBorder="1" applyAlignment="1">
      <alignment horizontal="center" vertical="center"/>
    </xf>
    <xf numFmtId="167" fontId="35" fillId="0" borderId="10" xfId="0" applyNumberFormat="1" applyFont="1" applyBorder="1" applyAlignment="1">
      <alignment horizontal="center" vertical="center"/>
    </xf>
    <xf numFmtId="167" fontId="35" fillId="25" borderId="10" xfId="0" applyNumberFormat="1" applyFont="1" applyFill="1" applyBorder="1" applyAlignment="1">
      <alignment horizontal="center" vertical="center"/>
    </xf>
    <xf numFmtId="167" fontId="52" fillId="0" borderId="10" xfId="0" applyNumberFormat="1" applyFont="1" applyBorder="1" applyAlignment="1">
      <alignment horizontal="center" vertical="center"/>
    </xf>
    <xf numFmtId="167" fontId="52" fillId="25" borderId="10" xfId="0" applyNumberFormat="1" applyFont="1" applyFill="1" applyBorder="1" applyAlignment="1">
      <alignment horizontal="center" vertical="center"/>
    </xf>
    <xf numFmtId="168" fontId="31" fillId="24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167" fontId="35" fillId="25" borderId="10" xfId="0" applyNumberFormat="1" applyFont="1" applyFill="1" applyBorder="1" applyAlignment="1">
      <alignment horizontal="center" vertical="center" wrapText="1"/>
    </xf>
    <xf numFmtId="167" fontId="35" fillId="25" borderId="16" xfId="0" applyNumberFormat="1" applyFont="1" applyFill="1" applyBorder="1" applyAlignment="1">
      <alignment horizontal="center" vertical="center" wrapText="1"/>
    </xf>
    <xf numFmtId="167" fontId="35" fillId="25" borderId="16" xfId="0" applyNumberFormat="1" applyFont="1" applyFill="1" applyBorder="1" applyAlignment="1">
      <alignment horizontal="center" vertical="center"/>
    </xf>
    <xf numFmtId="167" fontId="52" fillId="25" borderId="10" xfId="0" applyNumberFormat="1" applyFont="1" applyFill="1" applyBorder="1" applyAlignment="1">
      <alignment horizontal="center" vertical="center" wrapText="1"/>
    </xf>
    <xf numFmtId="0" fontId="53" fillId="25" borderId="0" xfId="0" applyFont="1" applyFill="1" applyAlignment="1">
      <alignment/>
    </xf>
    <xf numFmtId="0" fontId="54" fillId="25" borderId="0" xfId="0" applyFont="1" applyFill="1" applyAlignment="1">
      <alignment/>
    </xf>
    <xf numFmtId="167" fontId="52" fillId="25" borderId="16" xfId="0" applyNumberFormat="1" applyFont="1" applyFill="1" applyBorder="1" applyAlignment="1">
      <alignment horizontal="center" vertical="center"/>
    </xf>
    <xf numFmtId="0" fontId="55" fillId="25" borderId="0" xfId="0" applyFont="1" applyFill="1" applyAlignment="1">
      <alignment/>
    </xf>
    <xf numFmtId="49" fontId="31" fillId="0" borderId="10" xfId="198" applyNumberFormat="1" applyFont="1" applyFill="1" applyBorder="1" applyAlignment="1">
      <alignment horizontal="center" vertical="center"/>
      <protection/>
    </xf>
    <xf numFmtId="0" fontId="43" fillId="0" borderId="10" xfId="198" applyFont="1" applyFill="1" applyBorder="1" applyAlignment="1">
      <alignment horizontal="center" vertical="center" wrapText="1"/>
      <protection/>
    </xf>
    <xf numFmtId="167" fontId="31" fillId="25" borderId="10" xfId="0" applyNumberFormat="1" applyFont="1" applyFill="1" applyBorder="1" applyAlignment="1">
      <alignment horizontal="center" vertical="center" wrapText="1"/>
    </xf>
    <xf numFmtId="169" fontId="31" fillId="25" borderId="10" xfId="0" applyNumberFormat="1" applyFont="1" applyFill="1" applyBorder="1" applyAlignment="1">
      <alignment horizontal="center" vertical="center"/>
    </xf>
    <xf numFmtId="49" fontId="31" fillId="24" borderId="10" xfId="198" applyNumberFormat="1" applyFont="1" applyFill="1" applyBorder="1" applyAlignment="1">
      <alignment horizontal="center" vertical="center"/>
      <protection/>
    </xf>
    <xf numFmtId="0" fontId="31" fillId="24" borderId="12" xfId="198" applyFont="1" applyFill="1" applyBorder="1" applyAlignment="1">
      <alignment horizontal="center" vertical="center" wrapText="1"/>
      <protection/>
    </xf>
    <xf numFmtId="167" fontId="31" fillId="24" borderId="10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/>
    </xf>
    <xf numFmtId="167" fontId="35" fillId="25" borderId="10" xfId="0" applyNumberFormat="1" applyFont="1" applyFill="1" applyBorder="1" applyAlignment="1">
      <alignment/>
    </xf>
    <xf numFmtId="0" fontId="56" fillId="25" borderId="10" xfId="0" applyFont="1" applyFill="1" applyBorder="1" applyAlignment="1">
      <alignment/>
    </xf>
    <xf numFmtId="0" fontId="56" fillId="25" borderId="10" xfId="0" applyFont="1" applyFill="1" applyBorder="1" applyAlignment="1">
      <alignment horizontal="center" vertical="center"/>
    </xf>
    <xf numFmtId="167" fontId="56" fillId="25" borderId="10" xfId="0" applyNumberFormat="1" applyFont="1" applyFill="1" applyBorder="1" applyAlignment="1">
      <alignment horizontal="center" vertical="center"/>
    </xf>
    <xf numFmtId="167" fontId="56" fillId="25" borderId="10" xfId="0" applyNumberFormat="1" applyFont="1" applyFill="1" applyBorder="1" applyAlignment="1">
      <alignment/>
    </xf>
    <xf numFmtId="167" fontId="56" fillId="25" borderId="10" xfId="0" applyNumberFormat="1" applyFont="1" applyFill="1" applyBorder="1" applyAlignment="1">
      <alignment horizontal="center" vertical="center" wrapText="1"/>
    </xf>
    <xf numFmtId="167" fontId="57" fillId="25" borderId="10" xfId="0" applyNumberFormat="1" applyFont="1" applyFill="1" applyBorder="1" applyAlignment="1">
      <alignment horizontal="center" vertical="center"/>
    </xf>
    <xf numFmtId="0" fontId="57" fillId="25" borderId="10" xfId="0" applyFont="1" applyFill="1" applyBorder="1" applyAlignment="1">
      <alignment horizontal="center" vertical="center"/>
    </xf>
    <xf numFmtId="168" fontId="57" fillId="25" borderId="10" xfId="0" applyNumberFormat="1" applyFont="1" applyFill="1" applyBorder="1" applyAlignment="1">
      <alignment horizontal="center" vertical="center" wrapText="1"/>
    </xf>
    <xf numFmtId="0" fontId="57" fillId="25" borderId="10" xfId="0" applyFont="1" applyFill="1" applyBorder="1" applyAlignment="1">
      <alignment/>
    </xf>
    <xf numFmtId="167" fontId="57" fillId="25" borderId="10" xfId="0" applyNumberFormat="1" applyFont="1" applyFill="1" applyBorder="1" applyAlignment="1">
      <alignment horizontal="center" vertical="center" wrapText="1"/>
    </xf>
    <xf numFmtId="167" fontId="57" fillId="25" borderId="10" xfId="0" applyNumberFormat="1" applyFont="1" applyFill="1" applyBorder="1" applyAlignment="1">
      <alignment/>
    </xf>
    <xf numFmtId="0" fontId="52" fillId="25" borderId="10" xfId="0" applyFont="1" applyFill="1" applyBorder="1" applyAlignment="1">
      <alignment horizontal="center" vertical="center" wrapText="1"/>
    </xf>
    <xf numFmtId="168" fontId="52" fillId="25" borderId="10" xfId="0" applyNumberFormat="1" applyFont="1" applyFill="1" applyBorder="1" applyAlignment="1">
      <alignment horizontal="center" vertical="center" wrapText="1"/>
    </xf>
    <xf numFmtId="0" fontId="52" fillId="25" borderId="10" xfId="0" applyFont="1" applyFill="1" applyBorder="1" applyAlignment="1">
      <alignment/>
    </xf>
    <xf numFmtId="167" fontId="52" fillId="25" borderId="10" xfId="0" applyNumberFormat="1" applyFont="1" applyFill="1" applyBorder="1" applyAlignment="1">
      <alignment/>
    </xf>
    <xf numFmtId="0" fontId="57" fillId="25" borderId="10" xfId="0" applyFont="1" applyFill="1" applyBorder="1" applyAlignment="1">
      <alignment horizontal="center" vertical="center" wrapText="1"/>
    </xf>
    <xf numFmtId="168" fontId="31" fillId="25" borderId="10" xfId="0" applyNumberFormat="1" applyFont="1" applyFill="1" applyBorder="1" applyAlignment="1">
      <alignment horizontal="center" vertical="center"/>
    </xf>
    <xf numFmtId="168" fontId="31" fillId="25" borderId="10" xfId="0" applyNumberFormat="1" applyFont="1" applyFill="1" applyBorder="1" applyAlignment="1">
      <alignment horizontal="center" vertical="center" wrapText="1"/>
    </xf>
    <xf numFmtId="167" fontId="58" fillId="25" borderId="10" xfId="0" applyNumberFormat="1" applyFont="1" applyFill="1" applyBorder="1" applyAlignment="1">
      <alignment horizontal="center" vertical="center" wrapText="1"/>
    </xf>
    <xf numFmtId="0" fontId="56" fillId="25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/>
    </xf>
    <xf numFmtId="167" fontId="31" fillId="25" borderId="10" xfId="0" applyNumberFormat="1" applyFont="1" applyFill="1" applyBorder="1" applyAlignment="1">
      <alignment/>
    </xf>
    <xf numFmtId="0" fontId="31" fillId="24" borderId="10" xfId="0" applyFont="1" applyFill="1" applyBorder="1" applyAlignment="1">
      <alignment horizontal="center" vertical="center" wrapText="1"/>
    </xf>
    <xf numFmtId="167" fontId="58" fillId="25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59" fillId="0" borderId="0" xfId="198" applyFont="1" applyAlignment="1">
      <alignment horizontal="center" vertical="center"/>
      <protection/>
    </xf>
    <xf numFmtId="0" fontId="60" fillId="0" borderId="0" xfId="198" applyFont="1" applyAlignment="1">
      <alignment horizontal="center" vertical="top"/>
      <protection/>
    </xf>
    <xf numFmtId="0" fontId="24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textRotation="90" wrapText="1"/>
    </xf>
    <xf numFmtId="1" fontId="2" fillId="0" borderId="19" xfId="0" applyNumberFormat="1" applyFont="1" applyFill="1" applyBorder="1" applyAlignment="1">
      <alignment horizontal="center" vertical="top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50" fillId="25" borderId="10" xfId="0" applyFont="1" applyFill="1" applyBorder="1" applyAlignment="1">
      <alignment horizontal="center" vertical="center" wrapText="1"/>
    </xf>
  </cellXfs>
  <cellStyles count="2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Плохой" xfId="233"/>
    <cellStyle name="Плохой 2" xfId="234"/>
    <cellStyle name="Пояснение" xfId="235"/>
    <cellStyle name="Пояснение 2" xfId="236"/>
    <cellStyle name="Примечание" xfId="237"/>
    <cellStyle name="Примечание 2" xfId="238"/>
    <cellStyle name="Percent" xfId="239"/>
    <cellStyle name="Процентный 2" xfId="240"/>
    <cellStyle name="Процентный 3" xfId="241"/>
    <cellStyle name="Связанная ячейка" xfId="242"/>
    <cellStyle name="Связанная ячейка 2" xfId="243"/>
    <cellStyle name="Стиль 1" xfId="244"/>
    <cellStyle name="Текст предупреждения" xfId="245"/>
    <cellStyle name="Текст предупреждения 2" xfId="246"/>
    <cellStyle name="Comma" xfId="247"/>
    <cellStyle name="Comma [0]" xfId="248"/>
    <cellStyle name="Финансовый 2" xfId="249"/>
    <cellStyle name="Финансовый 2 2" xfId="250"/>
    <cellStyle name="Финансовый 2 2 2" xfId="251"/>
    <cellStyle name="Финансовый 2 2 2 2" xfId="252"/>
    <cellStyle name="Финансовый 2 2 2 2 2" xfId="253"/>
    <cellStyle name="Финансовый 2 2 2 3" xfId="254"/>
    <cellStyle name="Финансовый 2 2 3" xfId="255"/>
    <cellStyle name="Финансовый 2 2 4" xfId="256"/>
    <cellStyle name="Финансовый 2 3" xfId="257"/>
    <cellStyle name="Финансовый 2 3 2" xfId="258"/>
    <cellStyle name="Финансовый 2 3 2 2" xfId="259"/>
    <cellStyle name="Финансовый 2 3 2 3" xfId="260"/>
    <cellStyle name="Финансовый 2 3 3" xfId="261"/>
    <cellStyle name="Финансовый 2 3 4" xfId="262"/>
    <cellStyle name="Финансовый 2 4" xfId="263"/>
    <cellStyle name="Финансовый 2 4 2" xfId="264"/>
    <cellStyle name="Финансовый 2 4 3" xfId="265"/>
    <cellStyle name="Финансовый 2 5" xfId="266"/>
    <cellStyle name="Финансовый 2 6" xfId="267"/>
    <cellStyle name="Финансовый 2 7" xfId="268"/>
    <cellStyle name="Финансовый 3" xfId="269"/>
    <cellStyle name="Финансовый 3 2" xfId="270"/>
    <cellStyle name="Финансовый 3 2 2" xfId="271"/>
    <cellStyle name="Финансовый 3 2 2 2" xfId="272"/>
    <cellStyle name="Финансовый 3 2 2 3" xfId="273"/>
    <cellStyle name="Финансовый 3 2 3" xfId="274"/>
    <cellStyle name="Финансовый 3 2 4" xfId="275"/>
    <cellStyle name="Финансовый 3 3" xfId="276"/>
    <cellStyle name="Финансовый 3 3 2" xfId="277"/>
    <cellStyle name="Финансовый 3 3 2 2" xfId="278"/>
    <cellStyle name="Финансовый 3 3 2 3" xfId="279"/>
    <cellStyle name="Финансовый 3 3 3" xfId="280"/>
    <cellStyle name="Финансовый 3 3 4" xfId="281"/>
    <cellStyle name="Финансовый 3 4" xfId="282"/>
    <cellStyle name="Финансовый 3 4 2" xfId="283"/>
    <cellStyle name="Финансовый 3 4 3" xfId="284"/>
    <cellStyle name="Финансовый 3 5" xfId="285"/>
    <cellStyle name="Финансовый 3 6" xfId="286"/>
    <cellStyle name="Финансовый 3 7" xfId="287"/>
    <cellStyle name="Хороший" xfId="288"/>
    <cellStyle name="Хороший 2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V108"/>
  <sheetViews>
    <sheetView tabSelected="1" view="pageBreakPreview" zoomScale="70" zoomScaleNormal="70" zoomScaleSheetLayoutView="70" zoomScalePageLayoutView="0" workbookViewId="0" topLeftCell="A1">
      <selection activeCell="B51" sqref="B51"/>
    </sheetView>
  </sheetViews>
  <sheetFormatPr defaultColWidth="9.00390625" defaultRowHeight="15.75"/>
  <cols>
    <col min="1" max="1" width="9.00390625" style="5" customWidth="1"/>
    <col min="2" max="2" width="44.625" style="5" bestFit="1" customWidth="1"/>
    <col min="3" max="3" width="14.25390625" style="1" bestFit="1" customWidth="1"/>
    <col min="4" max="4" width="6.625" style="1" customWidth="1"/>
    <col min="5" max="5" width="5.625" style="1" customWidth="1"/>
    <col min="6" max="6" width="7.875" style="1" customWidth="1"/>
    <col min="7" max="7" width="8.625" style="1" customWidth="1"/>
    <col min="8" max="8" width="12.25390625" style="47" customWidth="1"/>
    <col min="9" max="9" width="12.125" style="5" customWidth="1"/>
    <col min="10" max="10" width="16.375" style="1" customWidth="1"/>
    <col min="11" max="15" width="16.375" style="5" hidden="1" customWidth="1"/>
    <col min="16" max="16" width="8.25390625" style="5" hidden="1" customWidth="1"/>
    <col min="17" max="17" width="9.25390625" style="5" hidden="1" customWidth="1"/>
    <col min="18" max="18" width="11.50390625" style="5" hidden="1" customWidth="1"/>
    <col min="19" max="23" width="9.25390625" style="5" hidden="1" customWidth="1"/>
    <col min="24" max="24" width="9.25390625" style="5" bestFit="1" customWidth="1"/>
    <col min="25" max="25" width="6.75390625" style="4" bestFit="1" customWidth="1"/>
    <col min="26" max="27" width="9.25390625" style="4" bestFit="1" customWidth="1"/>
    <col min="28" max="28" width="8.00390625" style="4" bestFit="1" customWidth="1"/>
    <col min="29" max="29" width="9.125" style="4" customWidth="1"/>
    <col min="30" max="30" width="7.125" style="2" customWidth="1"/>
    <col min="31" max="32" width="10.625" style="2" customWidth="1"/>
    <col min="33" max="33" width="7.625" style="2" bestFit="1" customWidth="1"/>
    <col min="34" max="34" width="9.00390625" style="2" customWidth="1"/>
    <col min="35" max="35" width="7.625" style="2" bestFit="1" customWidth="1"/>
    <col min="36" max="37" width="7.625" style="4" bestFit="1" customWidth="1"/>
    <col min="38" max="39" width="7.625" style="2" bestFit="1" customWidth="1"/>
    <col min="40" max="40" width="7.50390625" style="4" customWidth="1"/>
    <col min="41" max="41" width="10.50390625" style="4" customWidth="1"/>
    <col min="42" max="42" width="13.75390625" style="33" bestFit="1" customWidth="1"/>
    <col min="43" max="43" width="14.00390625" style="33" bestFit="1" customWidth="1"/>
    <col min="44" max="44" width="14.75390625" style="40" customWidth="1"/>
    <col min="45" max="45" width="13.875" style="40" customWidth="1"/>
    <col min="46" max="46" width="29.50390625" style="33" customWidth="1"/>
    <col min="47" max="47" width="0.5" style="1" customWidth="1"/>
    <col min="48" max="48" width="5.875" style="1" hidden="1" customWidth="1"/>
    <col min="49" max="16384" width="9.00390625" style="1" customWidth="1"/>
  </cols>
  <sheetData>
    <row r="1" spans="3:24" ht="15.75">
      <c r="C1" s="2"/>
      <c r="D1" s="2"/>
      <c r="E1" s="2"/>
      <c r="F1" s="2"/>
      <c r="G1" s="2"/>
      <c r="H1" s="4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3:24" ht="15.75">
      <c r="C2" s="2"/>
      <c r="D2" s="2"/>
      <c r="E2" s="2"/>
      <c r="F2" s="2"/>
      <c r="G2" s="2"/>
      <c r="H2" s="4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3:24" ht="15.75">
      <c r="C3" s="2"/>
      <c r="D3" s="2"/>
      <c r="E3" s="2"/>
      <c r="F3" s="2"/>
      <c r="G3" s="2"/>
      <c r="H3" s="4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46" s="5" customFormat="1" ht="18.75">
      <c r="A4" s="166" t="s">
        <v>17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</row>
    <row r="5" spans="1:46" s="5" customFormat="1" ht="18.75">
      <c r="A5" s="7"/>
      <c r="B5" s="7"/>
      <c r="C5" s="7"/>
      <c r="D5" s="7"/>
      <c r="E5" s="7"/>
      <c r="F5" s="7"/>
      <c r="G5" s="7"/>
      <c r="H5" s="46"/>
      <c r="I5" s="39"/>
      <c r="J5" s="7"/>
      <c r="K5" s="21"/>
      <c r="L5" s="21"/>
      <c r="M5" s="21"/>
      <c r="N5" s="21"/>
      <c r="O5" s="21"/>
      <c r="P5" s="9"/>
      <c r="Q5" s="9"/>
      <c r="R5" s="7"/>
      <c r="S5" s="8"/>
      <c r="T5" s="21"/>
      <c r="U5" s="21"/>
      <c r="V5" s="21"/>
      <c r="W5" s="21"/>
      <c r="X5" s="39"/>
      <c r="Y5" s="39"/>
      <c r="Z5" s="39"/>
      <c r="AA5" s="39"/>
      <c r="AB5" s="39"/>
      <c r="AC5" s="43"/>
      <c r="AD5" s="7"/>
      <c r="AE5" s="7"/>
      <c r="AF5" s="7"/>
      <c r="AG5" s="7"/>
      <c r="AH5" s="7"/>
      <c r="AI5" s="7"/>
      <c r="AJ5" s="7"/>
      <c r="AK5" s="7"/>
      <c r="AL5" s="7"/>
      <c r="AM5" s="7"/>
      <c r="AN5" s="11"/>
      <c r="AO5" s="11"/>
      <c r="AP5" s="34"/>
      <c r="AQ5" s="34"/>
      <c r="AR5" s="41"/>
      <c r="AS5" s="41"/>
      <c r="AT5" s="34"/>
    </row>
    <row r="6" spans="1:46" s="5" customFormat="1" ht="18.75">
      <c r="A6" s="167" t="s">
        <v>83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</row>
    <row r="7" spans="1:46" s="5" customFormat="1" ht="15.75">
      <c r="A7" s="168" t="s">
        <v>16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</row>
    <row r="8" spans="1:46" s="5" customFormat="1" ht="15.75">
      <c r="A8" s="4"/>
      <c r="B8" s="4"/>
      <c r="C8" s="4"/>
      <c r="D8" s="4"/>
      <c r="E8" s="4"/>
      <c r="F8" s="4"/>
      <c r="G8" s="4"/>
      <c r="H8" s="4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33"/>
      <c r="AQ8" s="33"/>
      <c r="AR8" s="40"/>
      <c r="AS8" s="40"/>
      <c r="AT8" s="33"/>
    </row>
    <row r="9" spans="1:46" s="5" customFormat="1" ht="18.75">
      <c r="A9" s="169" t="s">
        <v>92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</row>
    <row r="10" spans="1:46" s="5" customFormat="1" ht="18.75">
      <c r="A10" s="7"/>
      <c r="B10" s="7"/>
      <c r="C10" s="7"/>
      <c r="D10" s="7"/>
      <c r="E10" s="7"/>
      <c r="F10" s="7"/>
      <c r="G10" s="7"/>
      <c r="H10" s="46"/>
      <c r="I10" s="39"/>
      <c r="J10" s="7"/>
      <c r="K10" s="21"/>
      <c r="L10" s="21"/>
      <c r="M10" s="21"/>
      <c r="N10" s="21"/>
      <c r="O10" s="21"/>
      <c r="P10" s="9"/>
      <c r="Q10" s="9"/>
      <c r="R10" s="7"/>
      <c r="S10" s="8"/>
      <c r="T10" s="21"/>
      <c r="U10" s="21"/>
      <c r="V10" s="21"/>
      <c r="W10" s="21"/>
      <c r="X10" s="39"/>
      <c r="Y10" s="39"/>
      <c r="Z10" s="39"/>
      <c r="AA10" s="39"/>
      <c r="AB10" s="39"/>
      <c r="AC10" s="43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11"/>
      <c r="AO10" s="11"/>
      <c r="AP10" s="34"/>
      <c r="AQ10" s="34"/>
      <c r="AR10" s="41"/>
      <c r="AS10" s="41"/>
      <c r="AT10" s="34"/>
    </row>
    <row r="11" spans="1:46" s="5" customFormat="1" ht="18.75">
      <c r="A11" s="170" t="s">
        <v>93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</row>
    <row r="12" spans="1:46" s="5" customFormat="1" ht="15.75">
      <c r="A12" s="171" t="s">
        <v>31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</row>
    <row r="13" spans="3:46" ht="15.75" customHeight="1"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35"/>
    </row>
    <row r="14" spans="1:46" ht="65.25" customHeight="1">
      <c r="A14" s="158" t="s">
        <v>10</v>
      </c>
      <c r="B14" s="158" t="s">
        <v>5</v>
      </c>
      <c r="C14" s="158" t="s">
        <v>24</v>
      </c>
      <c r="D14" s="172" t="s">
        <v>11</v>
      </c>
      <c r="E14" s="172" t="s">
        <v>12</v>
      </c>
      <c r="F14" s="158" t="s">
        <v>13</v>
      </c>
      <c r="G14" s="158"/>
      <c r="H14" s="162" t="s">
        <v>78</v>
      </c>
      <c r="I14" s="162"/>
      <c r="J14" s="163" t="s">
        <v>88</v>
      </c>
      <c r="K14" s="30"/>
      <c r="L14" s="30"/>
      <c r="M14" s="30"/>
      <c r="N14" s="30"/>
      <c r="O14" s="30" t="s">
        <v>6</v>
      </c>
      <c r="P14" s="176" t="s">
        <v>50</v>
      </c>
      <c r="Q14" s="177"/>
      <c r="R14" s="177"/>
      <c r="S14" s="178"/>
      <c r="T14" s="25" t="s">
        <v>50</v>
      </c>
      <c r="U14" s="25" t="s">
        <v>50</v>
      </c>
      <c r="V14" s="25" t="s">
        <v>50</v>
      </c>
      <c r="W14" s="25" t="s">
        <v>50</v>
      </c>
      <c r="X14" s="159" t="s">
        <v>15</v>
      </c>
      <c r="Y14" s="160"/>
      <c r="Z14" s="160"/>
      <c r="AA14" s="160"/>
      <c r="AB14" s="160"/>
      <c r="AC14" s="160"/>
      <c r="AD14" s="160"/>
      <c r="AE14" s="160"/>
      <c r="AF14" s="160"/>
      <c r="AG14" s="161"/>
      <c r="AH14" s="159" t="s">
        <v>14</v>
      </c>
      <c r="AI14" s="160"/>
      <c r="AJ14" s="160"/>
      <c r="AK14" s="160"/>
      <c r="AL14" s="160"/>
      <c r="AM14" s="161"/>
      <c r="AN14" s="152" t="s">
        <v>87</v>
      </c>
      <c r="AO14" s="174"/>
      <c r="AP14" s="152" t="s">
        <v>221</v>
      </c>
      <c r="AQ14" s="174"/>
      <c r="AR14" s="158" t="s">
        <v>23</v>
      </c>
      <c r="AS14" s="158"/>
      <c r="AT14" s="155" t="s">
        <v>18</v>
      </c>
    </row>
    <row r="15" spans="1:46" ht="121.5" customHeight="1">
      <c r="A15" s="158"/>
      <c r="B15" s="158"/>
      <c r="C15" s="158"/>
      <c r="D15" s="172"/>
      <c r="E15" s="172"/>
      <c r="F15" s="158"/>
      <c r="G15" s="158"/>
      <c r="H15" s="162"/>
      <c r="I15" s="162"/>
      <c r="J15" s="164"/>
      <c r="K15" s="179" t="s">
        <v>74</v>
      </c>
      <c r="L15" s="179"/>
      <c r="M15" s="179"/>
      <c r="N15" s="179"/>
      <c r="O15" s="179"/>
      <c r="P15" s="162" t="s">
        <v>70</v>
      </c>
      <c r="Q15" s="162"/>
      <c r="R15" s="162" t="s">
        <v>71</v>
      </c>
      <c r="S15" s="162"/>
      <c r="T15" s="28" t="s">
        <v>70</v>
      </c>
      <c r="U15" s="28"/>
      <c r="V15" s="28" t="s">
        <v>71</v>
      </c>
      <c r="W15" s="28"/>
      <c r="X15" s="159" t="s">
        <v>216</v>
      </c>
      <c r="Y15" s="160"/>
      <c r="Z15" s="160"/>
      <c r="AA15" s="160"/>
      <c r="AB15" s="161"/>
      <c r="AC15" s="159" t="s">
        <v>217</v>
      </c>
      <c r="AD15" s="160"/>
      <c r="AE15" s="160"/>
      <c r="AF15" s="160"/>
      <c r="AG15" s="161"/>
      <c r="AH15" s="158" t="s">
        <v>89</v>
      </c>
      <c r="AI15" s="158"/>
      <c r="AJ15" s="159" t="s">
        <v>90</v>
      </c>
      <c r="AK15" s="161"/>
      <c r="AL15" s="158" t="s">
        <v>86</v>
      </c>
      <c r="AM15" s="158"/>
      <c r="AN15" s="153"/>
      <c r="AO15" s="175"/>
      <c r="AP15" s="153"/>
      <c r="AQ15" s="175"/>
      <c r="AR15" s="152" t="s">
        <v>223</v>
      </c>
      <c r="AS15" s="154" t="s">
        <v>222</v>
      </c>
      <c r="AT15" s="156"/>
    </row>
    <row r="16" spans="1:46" ht="159" customHeight="1">
      <c r="A16" s="158"/>
      <c r="B16" s="158"/>
      <c r="C16" s="158"/>
      <c r="D16" s="172"/>
      <c r="E16" s="172"/>
      <c r="F16" s="6" t="s">
        <v>200</v>
      </c>
      <c r="G16" s="6" t="s">
        <v>9</v>
      </c>
      <c r="H16" s="6" t="s">
        <v>200</v>
      </c>
      <c r="I16" s="6" t="s">
        <v>9</v>
      </c>
      <c r="J16" s="165"/>
      <c r="K16" s="29" t="s">
        <v>68</v>
      </c>
      <c r="L16" s="29" t="s">
        <v>72</v>
      </c>
      <c r="M16" s="29" t="s">
        <v>73</v>
      </c>
      <c r="N16" s="29" t="s">
        <v>63</v>
      </c>
      <c r="O16" s="29" t="s">
        <v>64</v>
      </c>
      <c r="P16" s="22" t="s">
        <v>75</v>
      </c>
      <c r="Q16" s="22" t="s">
        <v>76</v>
      </c>
      <c r="R16" s="22" t="s">
        <v>77</v>
      </c>
      <c r="S16" s="22" t="s">
        <v>76</v>
      </c>
      <c r="T16" s="22" t="s">
        <v>65</v>
      </c>
      <c r="U16" s="22" t="s">
        <v>66</v>
      </c>
      <c r="V16" s="22" t="s">
        <v>65</v>
      </c>
      <c r="W16" s="22" t="s">
        <v>66</v>
      </c>
      <c r="X16" s="38" t="s">
        <v>1</v>
      </c>
      <c r="Y16" s="38" t="s">
        <v>3</v>
      </c>
      <c r="Z16" s="38" t="s">
        <v>4</v>
      </c>
      <c r="AA16" s="3" t="s">
        <v>7</v>
      </c>
      <c r="AB16" s="3" t="s">
        <v>8</v>
      </c>
      <c r="AC16" s="44" t="s">
        <v>1</v>
      </c>
      <c r="AD16" s="27" t="s">
        <v>3</v>
      </c>
      <c r="AE16" s="27" t="s">
        <v>4</v>
      </c>
      <c r="AF16" s="3" t="s">
        <v>7</v>
      </c>
      <c r="AG16" s="3" t="s">
        <v>8</v>
      </c>
      <c r="AH16" s="27" t="s">
        <v>0</v>
      </c>
      <c r="AI16" s="27" t="s">
        <v>2</v>
      </c>
      <c r="AJ16" s="27" t="s">
        <v>0</v>
      </c>
      <c r="AK16" s="27" t="s">
        <v>2</v>
      </c>
      <c r="AL16" s="27" t="s">
        <v>0</v>
      </c>
      <c r="AM16" s="27" t="s">
        <v>2</v>
      </c>
      <c r="AN16" s="26" t="s">
        <v>84</v>
      </c>
      <c r="AO16" s="26" t="s">
        <v>85</v>
      </c>
      <c r="AP16" s="26" t="s">
        <v>84</v>
      </c>
      <c r="AQ16" s="26" t="s">
        <v>85</v>
      </c>
      <c r="AR16" s="153"/>
      <c r="AS16" s="154"/>
      <c r="AT16" s="157"/>
    </row>
    <row r="17" spans="1:46" s="12" customFormat="1" ht="19.5" customHeight="1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48">
        <v>8</v>
      </c>
      <c r="I17" s="15">
        <v>9</v>
      </c>
      <c r="J17" s="15">
        <v>10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>
        <v>11</v>
      </c>
      <c r="Y17" s="15">
        <v>12</v>
      </c>
      <c r="Z17" s="15">
        <v>13</v>
      </c>
      <c r="AA17" s="15">
        <v>14</v>
      </c>
      <c r="AB17" s="15">
        <v>15</v>
      </c>
      <c r="AC17" s="15">
        <v>16</v>
      </c>
      <c r="AD17" s="15">
        <v>17</v>
      </c>
      <c r="AE17" s="15">
        <v>18</v>
      </c>
      <c r="AF17" s="15">
        <v>19</v>
      </c>
      <c r="AG17" s="15">
        <v>20</v>
      </c>
      <c r="AH17" s="15">
        <v>21</v>
      </c>
      <c r="AI17" s="15">
        <v>22</v>
      </c>
      <c r="AJ17" s="15">
        <v>23</v>
      </c>
      <c r="AK17" s="15">
        <v>24</v>
      </c>
      <c r="AL17" s="15">
        <v>25</v>
      </c>
      <c r="AM17" s="15">
        <v>26</v>
      </c>
      <c r="AN17" s="15">
        <v>27</v>
      </c>
      <c r="AO17" s="15">
        <v>28</v>
      </c>
      <c r="AP17" s="16" t="s">
        <v>19</v>
      </c>
      <c r="AQ17" s="16" t="s">
        <v>20</v>
      </c>
      <c r="AR17" s="42" t="s">
        <v>21</v>
      </c>
      <c r="AS17" s="42" t="s">
        <v>22</v>
      </c>
      <c r="AT17" s="15">
        <v>32</v>
      </c>
    </row>
    <row r="18" spans="1:46" s="37" customFormat="1" ht="36">
      <c r="A18" s="52" t="s">
        <v>32</v>
      </c>
      <c r="B18" s="53" t="s">
        <v>33</v>
      </c>
      <c r="C18" s="54" t="s">
        <v>30</v>
      </c>
      <c r="D18" s="54" t="s">
        <v>30</v>
      </c>
      <c r="E18" s="54" t="s">
        <v>30</v>
      </c>
      <c r="F18" s="54" t="s">
        <v>30</v>
      </c>
      <c r="G18" s="54" t="s">
        <v>30</v>
      </c>
      <c r="H18" s="96">
        <f>H20+H22</f>
        <v>3.582919830508475</v>
      </c>
      <c r="I18" s="96">
        <v>2.3228454</v>
      </c>
      <c r="J18" s="31" t="s">
        <v>30</v>
      </c>
      <c r="K18" s="19"/>
      <c r="L18" s="19"/>
      <c r="M18" s="19"/>
      <c r="N18" s="19"/>
      <c r="O18" s="19"/>
      <c r="P18" s="31"/>
      <c r="Q18" s="31"/>
      <c r="R18" s="31"/>
      <c r="S18" s="31"/>
      <c r="T18" s="19"/>
      <c r="U18" s="19"/>
      <c r="V18" s="19"/>
      <c r="W18" s="19"/>
      <c r="X18" s="13">
        <f aca="true" t="shared" si="0" ref="X18:AG18">X20+X22</f>
        <v>124.17372881355932</v>
      </c>
      <c r="Y18" s="13">
        <f t="shared" si="0"/>
        <v>7.845279661016949</v>
      </c>
      <c r="Z18" s="13">
        <f t="shared" si="0"/>
        <v>52.347802118644076</v>
      </c>
      <c r="AA18" s="13">
        <f t="shared" si="0"/>
        <v>58.16422457627119</v>
      </c>
      <c r="AB18" s="13">
        <f t="shared" si="0"/>
        <v>5.816422457627119</v>
      </c>
      <c r="AC18" s="13">
        <f t="shared" si="0"/>
        <v>124.17426271186446</v>
      </c>
      <c r="AD18" s="13">
        <f t="shared" si="0"/>
        <v>7.841850440677965</v>
      </c>
      <c r="AE18" s="13">
        <f t="shared" si="0"/>
        <v>52.34958552203391</v>
      </c>
      <c r="AF18" s="13">
        <f t="shared" si="0"/>
        <v>58.166206135593214</v>
      </c>
      <c r="AG18" s="13">
        <f t="shared" si="0"/>
        <v>5.816620613559323</v>
      </c>
      <c r="AH18" s="31" t="s">
        <v>30</v>
      </c>
      <c r="AI18" s="31" t="s">
        <v>30</v>
      </c>
      <c r="AJ18" s="31" t="s">
        <v>30</v>
      </c>
      <c r="AK18" s="31" t="s">
        <v>30</v>
      </c>
      <c r="AL18" s="31" t="s">
        <v>30</v>
      </c>
      <c r="AM18" s="31" t="s">
        <v>30</v>
      </c>
      <c r="AN18" s="31" t="s">
        <v>30</v>
      </c>
      <c r="AO18" s="31" t="s">
        <v>30</v>
      </c>
      <c r="AP18" s="13">
        <f>AP20+AP22</f>
        <v>0</v>
      </c>
      <c r="AQ18" s="13">
        <f>AQ20+AQ22</f>
        <v>0</v>
      </c>
      <c r="AR18" s="13">
        <f>AR20+AR22</f>
        <v>124.17372881355932</v>
      </c>
      <c r="AS18" s="13">
        <f>AS20+AS22</f>
        <v>124.17426271186446</v>
      </c>
      <c r="AT18" s="96" t="s">
        <v>30</v>
      </c>
    </row>
    <row r="19" spans="1:46" s="37" customFormat="1" ht="16.5">
      <c r="A19" s="116" t="s">
        <v>34</v>
      </c>
      <c r="B19" s="117" t="s">
        <v>35</v>
      </c>
      <c r="C19" s="24" t="s">
        <v>30</v>
      </c>
      <c r="D19" s="24" t="s">
        <v>30</v>
      </c>
      <c r="E19" s="24" t="s">
        <v>30</v>
      </c>
      <c r="F19" s="24" t="s">
        <v>30</v>
      </c>
      <c r="G19" s="24" t="s">
        <v>30</v>
      </c>
      <c r="H19" s="13">
        <f>0</f>
        <v>0</v>
      </c>
      <c r="I19" s="13">
        <v>0</v>
      </c>
      <c r="J19" s="118" t="s">
        <v>30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13">
        <f>0</f>
        <v>0</v>
      </c>
      <c r="Y19" s="13">
        <f>0</f>
        <v>0</v>
      </c>
      <c r="Z19" s="13">
        <f>0</f>
        <v>0</v>
      </c>
      <c r="AA19" s="13">
        <f>0</f>
        <v>0</v>
      </c>
      <c r="AB19" s="13">
        <f>0</f>
        <v>0</v>
      </c>
      <c r="AC19" s="13">
        <f>0</f>
        <v>0</v>
      </c>
      <c r="AD19" s="13">
        <f>0</f>
        <v>0</v>
      </c>
      <c r="AE19" s="13">
        <f>0</f>
        <v>0</v>
      </c>
      <c r="AF19" s="13">
        <f>0</f>
        <v>0</v>
      </c>
      <c r="AG19" s="13">
        <f>0</f>
        <v>0</v>
      </c>
      <c r="AH19" s="118" t="s">
        <v>30</v>
      </c>
      <c r="AI19" s="118" t="s">
        <v>30</v>
      </c>
      <c r="AJ19" s="118" t="s">
        <v>30</v>
      </c>
      <c r="AK19" s="118" t="s">
        <v>30</v>
      </c>
      <c r="AL19" s="118" t="s">
        <v>30</v>
      </c>
      <c r="AM19" s="118" t="s">
        <v>30</v>
      </c>
      <c r="AN19" s="118" t="s">
        <v>30</v>
      </c>
      <c r="AO19" s="118" t="s">
        <v>30</v>
      </c>
      <c r="AP19" s="13">
        <f>0</f>
        <v>0</v>
      </c>
      <c r="AQ19" s="13">
        <f>0</f>
        <v>0</v>
      </c>
      <c r="AR19" s="13">
        <f>0</f>
        <v>0</v>
      </c>
      <c r="AS19" s="13">
        <f>0</f>
        <v>0</v>
      </c>
      <c r="AT19" s="24" t="s">
        <v>30</v>
      </c>
    </row>
    <row r="20" spans="1:46" s="37" customFormat="1" ht="33">
      <c r="A20" s="116" t="s">
        <v>36</v>
      </c>
      <c r="B20" s="117" t="s">
        <v>37</v>
      </c>
      <c r="C20" s="24" t="s">
        <v>30</v>
      </c>
      <c r="D20" s="24" t="s">
        <v>30</v>
      </c>
      <c r="E20" s="24" t="s">
        <v>30</v>
      </c>
      <c r="F20" s="24" t="s">
        <v>30</v>
      </c>
      <c r="G20" s="24" t="s">
        <v>30</v>
      </c>
      <c r="H20" s="13">
        <f>H26+H83+H95</f>
        <v>1.7013930508474577</v>
      </c>
      <c r="I20" s="13">
        <v>2.0076438</v>
      </c>
      <c r="J20" s="118" t="s">
        <v>30</v>
      </c>
      <c r="K20" s="23"/>
      <c r="L20" s="23"/>
      <c r="M20" s="23"/>
      <c r="N20" s="23"/>
      <c r="O20" s="23"/>
      <c r="P20" s="118"/>
      <c r="Q20" s="118"/>
      <c r="R20" s="118"/>
      <c r="S20" s="118"/>
      <c r="T20" s="23"/>
      <c r="U20" s="23"/>
      <c r="V20" s="23"/>
      <c r="W20" s="23"/>
      <c r="X20" s="13">
        <f aca="true" t="shared" si="1" ref="X20:AG20">X26+X83+X95</f>
        <v>71.4728813559322</v>
      </c>
      <c r="Y20" s="13">
        <f t="shared" si="1"/>
        <v>4.806237288135594</v>
      </c>
      <c r="Z20" s="13">
        <f t="shared" si="1"/>
        <v>29.99998983050848</v>
      </c>
      <c r="AA20" s="13">
        <f t="shared" si="1"/>
        <v>33.333322033898305</v>
      </c>
      <c r="AB20" s="13">
        <f t="shared" si="1"/>
        <v>3.3333322033898307</v>
      </c>
      <c r="AC20" s="13">
        <f t="shared" si="1"/>
        <v>122.31494067796615</v>
      </c>
      <c r="AD20" s="13">
        <f t="shared" si="1"/>
        <v>7.643663999999999</v>
      </c>
      <c r="AE20" s="13">
        <f t="shared" si="1"/>
        <v>51.60207450508476</v>
      </c>
      <c r="AF20" s="13">
        <f t="shared" si="1"/>
        <v>57.335638338983046</v>
      </c>
      <c r="AG20" s="13">
        <f t="shared" si="1"/>
        <v>5.733563833898306</v>
      </c>
      <c r="AH20" s="118" t="s">
        <v>30</v>
      </c>
      <c r="AI20" s="118" t="s">
        <v>30</v>
      </c>
      <c r="AJ20" s="118" t="s">
        <v>30</v>
      </c>
      <c r="AK20" s="118" t="s">
        <v>30</v>
      </c>
      <c r="AL20" s="118" t="s">
        <v>30</v>
      </c>
      <c r="AM20" s="118" t="s">
        <v>30</v>
      </c>
      <c r="AN20" s="118" t="s">
        <v>30</v>
      </c>
      <c r="AO20" s="118" t="s">
        <v>30</v>
      </c>
      <c r="AP20" s="13">
        <f>AP26+AP83+AP95</f>
        <v>0</v>
      </c>
      <c r="AQ20" s="13">
        <f>AQ26+AQ83+AQ95</f>
        <v>0</v>
      </c>
      <c r="AR20" s="13">
        <f>AR26+AR83+AR95</f>
        <v>71.4728813559322</v>
      </c>
      <c r="AS20" s="13">
        <f>AS26+AS83+AS95</f>
        <v>122.31494067796615</v>
      </c>
      <c r="AT20" s="24" t="s">
        <v>30</v>
      </c>
    </row>
    <row r="21" spans="1:46" s="37" customFormat="1" ht="66">
      <c r="A21" s="116" t="s">
        <v>38</v>
      </c>
      <c r="B21" s="117" t="s">
        <v>39</v>
      </c>
      <c r="C21" s="24" t="s">
        <v>30</v>
      </c>
      <c r="D21" s="24" t="s">
        <v>30</v>
      </c>
      <c r="E21" s="24" t="s">
        <v>30</v>
      </c>
      <c r="F21" s="24" t="s">
        <v>30</v>
      </c>
      <c r="G21" s="24" t="s">
        <v>30</v>
      </c>
      <c r="H21" s="13">
        <f>0</f>
        <v>0</v>
      </c>
      <c r="I21" s="13">
        <v>0</v>
      </c>
      <c r="J21" s="118" t="s">
        <v>30</v>
      </c>
      <c r="K21" s="119"/>
      <c r="L21" s="119"/>
      <c r="M21" s="119"/>
      <c r="N21" s="119"/>
      <c r="O21" s="119"/>
      <c r="P21" s="119"/>
      <c r="Q21" s="119"/>
      <c r="R21" s="119"/>
      <c r="S21" s="119"/>
      <c r="T21" s="23"/>
      <c r="U21" s="23"/>
      <c r="V21" s="23"/>
      <c r="W21" s="23"/>
      <c r="X21" s="13">
        <f>0</f>
        <v>0</v>
      </c>
      <c r="Y21" s="13">
        <f>0</f>
        <v>0</v>
      </c>
      <c r="Z21" s="13">
        <f>0</f>
        <v>0</v>
      </c>
      <c r="AA21" s="13">
        <f>0</f>
        <v>0</v>
      </c>
      <c r="AB21" s="13">
        <f>0</f>
        <v>0</v>
      </c>
      <c r="AC21" s="13">
        <f>0</f>
        <v>0</v>
      </c>
      <c r="AD21" s="13">
        <f>0</f>
        <v>0</v>
      </c>
      <c r="AE21" s="13">
        <f>0</f>
        <v>0</v>
      </c>
      <c r="AF21" s="13">
        <f>0</f>
        <v>0</v>
      </c>
      <c r="AG21" s="13">
        <f>0</f>
        <v>0</v>
      </c>
      <c r="AH21" s="118" t="s">
        <v>30</v>
      </c>
      <c r="AI21" s="118" t="s">
        <v>30</v>
      </c>
      <c r="AJ21" s="118" t="s">
        <v>30</v>
      </c>
      <c r="AK21" s="118" t="s">
        <v>30</v>
      </c>
      <c r="AL21" s="118" t="s">
        <v>30</v>
      </c>
      <c r="AM21" s="118" t="s">
        <v>30</v>
      </c>
      <c r="AN21" s="118" t="s">
        <v>30</v>
      </c>
      <c r="AO21" s="118" t="s">
        <v>30</v>
      </c>
      <c r="AP21" s="13">
        <f>0</f>
        <v>0</v>
      </c>
      <c r="AQ21" s="13">
        <f>0</f>
        <v>0</v>
      </c>
      <c r="AR21" s="13">
        <f>0</f>
        <v>0</v>
      </c>
      <c r="AS21" s="13">
        <f>0</f>
        <v>0</v>
      </c>
      <c r="AT21" s="24" t="s">
        <v>30</v>
      </c>
    </row>
    <row r="22" spans="1:46" s="37" customFormat="1" ht="33">
      <c r="A22" s="116" t="s">
        <v>40</v>
      </c>
      <c r="B22" s="117" t="s">
        <v>41</v>
      </c>
      <c r="C22" s="24" t="s">
        <v>30</v>
      </c>
      <c r="D22" s="24" t="s">
        <v>30</v>
      </c>
      <c r="E22" s="24" t="s">
        <v>30</v>
      </c>
      <c r="F22" s="24" t="s">
        <v>30</v>
      </c>
      <c r="G22" s="24" t="s">
        <v>30</v>
      </c>
      <c r="H22" s="13">
        <f>H76+H100</f>
        <v>1.8815267796610171</v>
      </c>
      <c r="I22" s="13">
        <f aca="true" t="shared" si="2" ref="I22:AS22">I76+I100</f>
        <v>0.3152016</v>
      </c>
      <c r="J22" s="13" t="s">
        <v>30</v>
      </c>
      <c r="K22" s="13">
        <f t="shared" si="2"/>
        <v>0</v>
      </c>
      <c r="L22" s="13">
        <f t="shared" si="2"/>
        <v>0</v>
      </c>
      <c r="M22" s="13">
        <f t="shared" si="2"/>
        <v>0</v>
      </c>
      <c r="N22" s="13">
        <f t="shared" si="2"/>
        <v>0</v>
      </c>
      <c r="O22" s="13">
        <f t="shared" si="2"/>
        <v>0</v>
      </c>
      <c r="P22" s="13">
        <f t="shared" si="2"/>
        <v>0</v>
      </c>
      <c r="Q22" s="13">
        <f t="shared" si="2"/>
        <v>0</v>
      </c>
      <c r="R22" s="13">
        <f t="shared" si="2"/>
        <v>0</v>
      </c>
      <c r="S22" s="13">
        <f t="shared" si="2"/>
        <v>0</v>
      </c>
      <c r="T22" s="13">
        <f t="shared" si="2"/>
        <v>0</v>
      </c>
      <c r="U22" s="13">
        <f t="shared" si="2"/>
        <v>0</v>
      </c>
      <c r="V22" s="13">
        <f t="shared" si="2"/>
        <v>0</v>
      </c>
      <c r="W22" s="13">
        <f t="shared" si="2"/>
        <v>0</v>
      </c>
      <c r="X22" s="13">
        <f t="shared" si="2"/>
        <v>52.70084745762712</v>
      </c>
      <c r="Y22" s="13">
        <f t="shared" si="2"/>
        <v>3.039042372881356</v>
      </c>
      <c r="Z22" s="13">
        <f t="shared" si="2"/>
        <v>22.347812288135597</v>
      </c>
      <c r="AA22" s="13">
        <f t="shared" si="2"/>
        <v>24.830902542372883</v>
      </c>
      <c r="AB22" s="13">
        <f t="shared" si="2"/>
        <v>2.483090254237288</v>
      </c>
      <c r="AC22" s="13">
        <f t="shared" si="2"/>
        <v>1.859322033898305</v>
      </c>
      <c r="AD22" s="13">
        <f t="shared" si="2"/>
        <v>0.1981864406779661</v>
      </c>
      <c r="AE22" s="13">
        <f t="shared" si="2"/>
        <v>0.7475110169491526</v>
      </c>
      <c r="AF22" s="13">
        <f t="shared" si="2"/>
        <v>0.8305677966101694</v>
      </c>
      <c r="AG22" s="13">
        <f t="shared" si="2"/>
        <v>0.08305677966101695</v>
      </c>
      <c r="AH22" s="13" t="s">
        <v>30</v>
      </c>
      <c r="AI22" s="13" t="s">
        <v>30</v>
      </c>
      <c r="AJ22" s="13" t="s">
        <v>30</v>
      </c>
      <c r="AK22" s="13" t="s">
        <v>30</v>
      </c>
      <c r="AL22" s="13" t="s">
        <v>30</v>
      </c>
      <c r="AM22" s="13" t="s">
        <v>30</v>
      </c>
      <c r="AN22" s="13" t="s">
        <v>30</v>
      </c>
      <c r="AO22" s="13" t="s">
        <v>30</v>
      </c>
      <c r="AP22" s="13">
        <f t="shared" si="2"/>
        <v>0</v>
      </c>
      <c r="AQ22" s="13">
        <f t="shared" si="2"/>
        <v>0</v>
      </c>
      <c r="AR22" s="13">
        <f t="shared" si="2"/>
        <v>52.70084745762712</v>
      </c>
      <c r="AS22" s="13">
        <f t="shared" si="2"/>
        <v>1.859322033898305</v>
      </c>
      <c r="AT22" s="24" t="s">
        <v>30</v>
      </c>
    </row>
    <row r="23" spans="1:46" s="37" customFormat="1" ht="49.5">
      <c r="A23" s="116" t="s">
        <v>42</v>
      </c>
      <c r="B23" s="117" t="s">
        <v>43</v>
      </c>
      <c r="C23" s="24" t="s">
        <v>30</v>
      </c>
      <c r="D23" s="24" t="s">
        <v>30</v>
      </c>
      <c r="E23" s="24" t="s">
        <v>30</v>
      </c>
      <c r="F23" s="24" t="s">
        <v>30</v>
      </c>
      <c r="G23" s="24" t="s">
        <v>30</v>
      </c>
      <c r="H23" s="13">
        <v>0</v>
      </c>
      <c r="I23" s="13">
        <v>0</v>
      </c>
      <c r="J23" s="118" t="s">
        <v>30</v>
      </c>
      <c r="K23" s="119"/>
      <c r="L23" s="119"/>
      <c r="M23" s="119"/>
      <c r="N23" s="119"/>
      <c r="O23" s="119"/>
      <c r="P23" s="119"/>
      <c r="Q23" s="119"/>
      <c r="R23" s="119"/>
      <c r="S23" s="119"/>
      <c r="T23" s="23"/>
      <c r="U23" s="23"/>
      <c r="V23" s="23"/>
      <c r="W23" s="23"/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18" t="s">
        <v>30</v>
      </c>
      <c r="AI23" s="118" t="s">
        <v>30</v>
      </c>
      <c r="AJ23" s="118" t="s">
        <v>30</v>
      </c>
      <c r="AK23" s="118" t="s">
        <v>30</v>
      </c>
      <c r="AL23" s="118" t="s">
        <v>30</v>
      </c>
      <c r="AM23" s="118" t="s">
        <v>30</v>
      </c>
      <c r="AN23" s="118" t="s">
        <v>30</v>
      </c>
      <c r="AO23" s="118" t="s">
        <v>30</v>
      </c>
      <c r="AP23" s="13">
        <v>0</v>
      </c>
      <c r="AQ23" s="13">
        <v>0</v>
      </c>
      <c r="AR23" s="13">
        <v>0</v>
      </c>
      <c r="AS23" s="13">
        <v>0</v>
      </c>
      <c r="AT23" s="24" t="s">
        <v>30</v>
      </c>
    </row>
    <row r="24" spans="1:46" s="37" customFormat="1" ht="26.25" customHeight="1">
      <c r="A24" s="116" t="s">
        <v>44</v>
      </c>
      <c r="B24" s="117" t="s">
        <v>45</v>
      </c>
      <c r="C24" s="24" t="s">
        <v>30</v>
      </c>
      <c r="D24" s="24" t="s">
        <v>30</v>
      </c>
      <c r="E24" s="24" t="s">
        <v>30</v>
      </c>
      <c r="F24" s="24" t="s">
        <v>30</v>
      </c>
      <c r="G24" s="24" t="s">
        <v>30</v>
      </c>
      <c r="H24" s="13">
        <v>0</v>
      </c>
      <c r="I24" s="13">
        <v>0</v>
      </c>
      <c r="J24" s="118" t="s">
        <v>30</v>
      </c>
      <c r="K24" s="119"/>
      <c r="L24" s="119"/>
      <c r="M24" s="119"/>
      <c r="N24" s="119"/>
      <c r="O24" s="119"/>
      <c r="P24" s="119"/>
      <c r="Q24" s="119"/>
      <c r="R24" s="119"/>
      <c r="S24" s="119"/>
      <c r="T24" s="23"/>
      <c r="U24" s="23"/>
      <c r="V24" s="23"/>
      <c r="W24" s="23"/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18" t="s">
        <v>30</v>
      </c>
      <c r="AI24" s="118" t="s">
        <v>30</v>
      </c>
      <c r="AJ24" s="118" t="s">
        <v>30</v>
      </c>
      <c r="AK24" s="118" t="s">
        <v>30</v>
      </c>
      <c r="AL24" s="118" t="s">
        <v>30</v>
      </c>
      <c r="AM24" s="118" t="s">
        <v>30</v>
      </c>
      <c r="AN24" s="118" t="s">
        <v>30</v>
      </c>
      <c r="AO24" s="118" t="s">
        <v>30</v>
      </c>
      <c r="AP24" s="13">
        <v>0</v>
      </c>
      <c r="AQ24" s="13">
        <v>0</v>
      </c>
      <c r="AR24" s="13">
        <v>0</v>
      </c>
      <c r="AS24" s="13">
        <v>0</v>
      </c>
      <c r="AT24" s="24" t="s">
        <v>30</v>
      </c>
    </row>
    <row r="25" spans="1:46" s="32" customFormat="1" ht="33">
      <c r="A25" s="120" t="s">
        <v>25</v>
      </c>
      <c r="B25" s="121" t="s">
        <v>94</v>
      </c>
      <c r="C25" s="55" t="s">
        <v>30</v>
      </c>
      <c r="D25" s="55" t="s">
        <v>30</v>
      </c>
      <c r="E25" s="55" t="s">
        <v>30</v>
      </c>
      <c r="F25" s="55" t="s">
        <v>30</v>
      </c>
      <c r="G25" s="55" t="s">
        <v>30</v>
      </c>
      <c r="H25" s="97">
        <f>H26+H76</f>
        <v>1.7350493220338983</v>
      </c>
      <c r="I25" s="97">
        <v>1.9223582</v>
      </c>
      <c r="J25" s="122" t="s">
        <v>30</v>
      </c>
      <c r="K25" s="97"/>
      <c r="L25" s="97"/>
      <c r="M25" s="97"/>
      <c r="N25" s="97"/>
      <c r="O25" s="97"/>
      <c r="P25" s="122"/>
      <c r="Q25" s="122"/>
      <c r="R25" s="122"/>
      <c r="S25" s="122"/>
      <c r="T25" s="97"/>
      <c r="U25" s="97"/>
      <c r="V25" s="97"/>
      <c r="W25" s="97"/>
      <c r="X25" s="97">
        <f aca="true" t="shared" si="3" ref="X25:AG25">X26+X76</f>
        <v>98.0771186440678</v>
      </c>
      <c r="Y25" s="97">
        <f t="shared" si="3"/>
        <v>6.746279661016949</v>
      </c>
      <c r="Z25" s="97">
        <f t="shared" si="3"/>
        <v>41.09887754237289</v>
      </c>
      <c r="AA25" s="97">
        <f t="shared" si="3"/>
        <v>45.66541949152543</v>
      </c>
      <c r="AB25" s="97">
        <f t="shared" si="3"/>
        <v>4.566541949152542</v>
      </c>
      <c r="AC25" s="97">
        <f t="shared" si="3"/>
        <v>83.61748305084748</v>
      </c>
      <c r="AD25" s="97">
        <f t="shared" si="3"/>
        <v>6.051607796610169</v>
      </c>
      <c r="AE25" s="97">
        <f t="shared" si="3"/>
        <v>34.904643864406786</v>
      </c>
      <c r="AF25" s="97">
        <f t="shared" si="3"/>
        <v>38.78293762711864</v>
      </c>
      <c r="AG25" s="97">
        <f t="shared" si="3"/>
        <v>3.878293762711865</v>
      </c>
      <c r="AH25" s="122" t="s">
        <v>30</v>
      </c>
      <c r="AI25" s="122" t="s">
        <v>30</v>
      </c>
      <c r="AJ25" s="122" t="s">
        <v>30</v>
      </c>
      <c r="AK25" s="122" t="s">
        <v>30</v>
      </c>
      <c r="AL25" s="122" t="s">
        <v>30</v>
      </c>
      <c r="AM25" s="122" t="s">
        <v>30</v>
      </c>
      <c r="AN25" s="122" t="s">
        <v>30</v>
      </c>
      <c r="AO25" s="122" t="s">
        <v>30</v>
      </c>
      <c r="AP25" s="97">
        <f>AP26+AP76</f>
        <v>0</v>
      </c>
      <c r="AQ25" s="97">
        <f>AQ26+AQ76</f>
        <v>0</v>
      </c>
      <c r="AR25" s="97">
        <f>AR26+AR76</f>
        <v>98.0771186440678</v>
      </c>
      <c r="AS25" s="97">
        <f>AS26+AS76</f>
        <v>83.61748305084748</v>
      </c>
      <c r="AT25" s="55" t="s">
        <v>30</v>
      </c>
    </row>
    <row r="26" spans="1:46" s="37" customFormat="1" ht="49.5">
      <c r="A26" s="56" t="s">
        <v>26</v>
      </c>
      <c r="B26" s="36" t="s">
        <v>53</v>
      </c>
      <c r="C26" s="57" t="s">
        <v>30</v>
      </c>
      <c r="D26" s="57" t="s">
        <v>30</v>
      </c>
      <c r="E26" s="57" t="s">
        <v>30</v>
      </c>
      <c r="F26" s="57" t="s">
        <v>30</v>
      </c>
      <c r="G26" s="57" t="s">
        <v>30</v>
      </c>
      <c r="H26" s="13">
        <f>H27+H48+H73</f>
        <v>1.6291171186440678</v>
      </c>
      <c r="I26" s="13">
        <v>1.9223582</v>
      </c>
      <c r="J26" s="118" t="s">
        <v>30</v>
      </c>
      <c r="K26" s="23"/>
      <c r="L26" s="23"/>
      <c r="M26" s="23"/>
      <c r="N26" s="23"/>
      <c r="O26" s="23"/>
      <c r="P26" s="118"/>
      <c r="Q26" s="118"/>
      <c r="R26" s="118"/>
      <c r="S26" s="118"/>
      <c r="T26" s="23"/>
      <c r="U26" s="23"/>
      <c r="V26" s="23"/>
      <c r="W26" s="23"/>
      <c r="X26" s="13">
        <f aca="true" t="shared" si="4" ref="X26:AG26">X27+X48+X73</f>
        <v>51.57627118644068</v>
      </c>
      <c r="Y26" s="13">
        <f t="shared" si="4"/>
        <v>3.779237288135594</v>
      </c>
      <c r="Z26" s="13">
        <f t="shared" si="4"/>
        <v>21.50866525423729</v>
      </c>
      <c r="AA26" s="13">
        <f t="shared" si="4"/>
        <v>23.898516949152544</v>
      </c>
      <c r="AB26" s="13">
        <f t="shared" si="4"/>
        <v>2.3898516949152544</v>
      </c>
      <c r="AC26" s="13">
        <f t="shared" si="4"/>
        <v>83.54629661016952</v>
      </c>
      <c r="AD26" s="13">
        <f t="shared" si="4"/>
        <v>5.980421355932203</v>
      </c>
      <c r="AE26" s="13">
        <f t="shared" si="4"/>
        <v>34.904643864406786</v>
      </c>
      <c r="AF26" s="13">
        <f t="shared" si="4"/>
        <v>38.78293762711864</v>
      </c>
      <c r="AG26" s="13">
        <f t="shared" si="4"/>
        <v>3.878293762711865</v>
      </c>
      <c r="AH26" s="118" t="s">
        <v>30</v>
      </c>
      <c r="AI26" s="118" t="s">
        <v>30</v>
      </c>
      <c r="AJ26" s="118" t="s">
        <v>30</v>
      </c>
      <c r="AK26" s="118" t="s">
        <v>30</v>
      </c>
      <c r="AL26" s="118" t="s">
        <v>30</v>
      </c>
      <c r="AM26" s="118" t="s">
        <v>30</v>
      </c>
      <c r="AN26" s="118" t="s">
        <v>30</v>
      </c>
      <c r="AO26" s="118" t="s">
        <v>30</v>
      </c>
      <c r="AP26" s="13">
        <f>AP27+AP48+AP73</f>
        <v>0</v>
      </c>
      <c r="AQ26" s="13">
        <f>AQ27+AQ48+AQ73</f>
        <v>0</v>
      </c>
      <c r="AR26" s="13">
        <f>AR27+AR48+AR73</f>
        <v>51.57627118644068</v>
      </c>
      <c r="AS26" s="13">
        <f>AS27+AS48+AS73</f>
        <v>83.54629661016952</v>
      </c>
      <c r="AT26" s="24" t="s">
        <v>30</v>
      </c>
    </row>
    <row r="27" spans="1:46" s="37" customFormat="1" ht="82.5">
      <c r="A27" s="56" t="s">
        <v>27</v>
      </c>
      <c r="B27" s="36" t="s">
        <v>54</v>
      </c>
      <c r="C27" s="57" t="s">
        <v>30</v>
      </c>
      <c r="D27" s="57" t="s">
        <v>30</v>
      </c>
      <c r="E27" s="57" t="s">
        <v>30</v>
      </c>
      <c r="F27" s="57" t="s">
        <v>30</v>
      </c>
      <c r="G27" s="57" t="s">
        <v>30</v>
      </c>
      <c r="H27" s="13">
        <f>H28+H46</f>
        <v>1.6291171186440678</v>
      </c>
      <c r="I27" s="13">
        <v>1.9223582</v>
      </c>
      <c r="J27" s="118" t="s">
        <v>30</v>
      </c>
      <c r="K27" s="23"/>
      <c r="L27" s="23"/>
      <c r="M27" s="23"/>
      <c r="N27" s="23"/>
      <c r="O27" s="23"/>
      <c r="P27" s="118"/>
      <c r="Q27" s="118"/>
      <c r="R27" s="118"/>
      <c r="S27" s="118"/>
      <c r="T27" s="23"/>
      <c r="U27" s="23"/>
      <c r="V27" s="23"/>
      <c r="W27" s="23"/>
      <c r="X27" s="13">
        <f aca="true" t="shared" si="5" ref="X27:AG27">X28+X46</f>
        <v>11.127118644067798</v>
      </c>
      <c r="Y27" s="13">
        <f t="shared" si="5"/>
        <v>2.041118644067797</v>
      </c>
      <c r="Z27" s="13">
        <f t="shared" si="5"/>
        <v>4.0887</v>
      </c>
      <c r="AA27" s="13">
        <f t="shared" si="5"/>
        <v>4.543</v>
      </c>
      <c r="AB27" s="13">
        <f t="shared" si="5"/>
        <v>0.45430000000000004</v>
      </c>
      <c r="AC27" s="13">
        <f t="shared" si="5"/>
        <v>40.490364406779676</v>
      </c>
      <c r="AD27" s="13">
        <f t="shared" si="5"/>
        <v>2.378265406779661</v>
      </c>
      <c r="AE27" s="13">
        <f t="shared" si="5"/>
        <v>17.15044455</v>
      </c>
      <c r="AF27" s="13">
        <f t="shared" si="5"/>
        <v>19.0560495</v>
      </c>
      <c r="AG27" s="13">
        <f t="shared" si="5"/>
        <v>1.90560495</v>
      </c>
      <c r="AH27" s="118" t="s">
        <v>30</v>
      </c>
      <c r="AI27" s="118" t="s">
        <v>30</v>
      </c>
      <c r="AJ27" s="118" t="s">
        <v>30</v>
      </c>
      <c r="AK27" s="118" t="s">
        <v>30</v>
      </c>
      <c r="AL27" s="118" t="s">
        <v>30</v>
      </c>
      <c r="AM27" s="118" t="s">
        <v>30</v>
      </c>
      <c r="AN27" s="118" t="s">
        <v>30</v>
      </c>
      <c r="AO27" s="118" t="s">
        <v>30</v>
      </c>
      <c r="AP27" s="13">
        <f>AP28+AP46</f>
        <v>0</v>
      </c>
      <c r="AQ27" s="13">
        <f>AQ28+AQ46</f>
        <v>0</v>
      </c>
      <c r="AR27" s="13">
        <f>AR28+AR46</f>
        <v>11.127118644067798</v>
      </c>
      <c r="AS27" s="13">
        <f>AS28+AS46</f>
        <v>40.490364406779676</v>
      </c>
      <c r="AT27" s="24" t="s">
        <v>30</v>
      </c>
    </row>
    <row r="28" spans="1:46" s="37" customFormat="1" ht="33">
      <c r="A28" s="56" t="s">
        <v>29</v>
      </c>
      <c r="B28" s="36" t="s">
        <v>55</v>
      </c>
      <c r="C28" s="57" t="s">
        <v>30</v>
      </c>
      <c r="D28" s="57" t="s">
        <v>30</v>
      </c>
      <c r="E28" s="57" t="s">
        <v>30</v>
      </c>
      <c r="F28" s="57" t="s">
        <v>30</v>
      </c>
      <c r="G28" s="57" t="s">
        <v>30</v>
      </c>
      <c r="H28" s="13">
        <f>SUM(H29:H45)</f>
        <v>1.6291171186440678</v>
      </c>
      <c r="I28" s="13">
        <v>1.9223582</v>
      </c>
      <c r="J28" s="118" t="s">
        <v>30</v>
      </c>
      <c r="K28" s="23"/>
      <c r="L28" s="23"/>
      <c r="M28" s="23"/>
      <c r="N28" s="23"/>
      <c r="O28" s="23"/>
      <c r="P28" s="118"/>
      <c r="Q28" s="118"/>
      <c r="R28" s="118"/>
      <c r="S28" s="118"/>
      <c r="T28" s="23"/>
      <c r="U28" s="23"/>
      <c r="V28" s="23"/>
      <c r="W28" s="23"/>
      <c r="X28" s="13">
        <f aca="true" t="shared" si="6" ref="X28:AG28">SUM(X29:X45)</f>
        <v>11.127118644067798</v>
      </c>
      <c r="Y28" s="13">
        <f t="shared" si="6"/>
        <v>2.041118644067797</v>
      </c>
      <c r="Z28" s="13">
        <f t="shared" si="6"/>
        <v>4.0887</v>
      </c>
      <c r="AA28" s="13">
        <f t="shared" si="6"/>
        <v>4.543</v>
      </c>
      <c r="AB28" s="13">
        <f t="shared" si="6"/>
        <v>0.45430000000000004</v>
      </c>
      <c r="AC28" s="13">
        <f t="shared" si="6"/>
        <v>35.81836440677968</v>
      </c>
      <c r="AD28" s="13">
        <f t="shared" si="6"/>
        <v>2.378265406779661</v>
      </c>
      <c r="AE28" s="13">
        <f t="shared" si="6"/>
        <v>15.04804455</v>
      </c>
      <c r="AF28" s="13">
        <f t="shared" si="6"/>
        <v>16.720049500000002</v>
      </c>
      <c r="AG28" s="13">
        <f t="shared" si="6"/>
        <v>1.67200495</v>
      </c>
      <c r="AH28" s="118" t="s">
        <v>30</v>
      </c>
      <c r="AI28" s="118" t="s">
        <v>30</v>
      </c>
      <c r="AJ28" s="118" t="s">
        <v>30</v>
      </c>
      <c r="AK28" s="118" t="s">
        <v>30</v>
      </c>
      <c r="AL28" s="118" t="s">
        <v>30</v>
      </c>
      <c r="AM28" s="118" t="s">
        <v>30</v>
      </c>
      <c r="AN28" s="118" t="s">
        <v>30</v>
      </c>
      <c r="AO28" s="118" t="s">
        <v>30</v>
      </c>
      <c r="AP28" s="13">
        <f>SUM(AP29:AP45)</f>
        <v>0</v>
      </c>
      <c r="AQ28" s="13">
        <f>SUM(AQ29:AQ45)</f>
        <v>0</v>
      </c>
      <c r="AR28" s="13">
        <f>SUM(AR29:AR45)</f>
        <v>11.127118644067798</v>
      </c>
      <c r="AS28" s="13">
        <f>SUM(AS29:AS45)</f>
        <v>35.81836440677968</v>
      </c>
      <c r="AT28" s="24" t="s">
        <v>30</v>
      </c>
    </row>
    <row r="29" spans="1:46" s="50" customFormat="1" ht="66">
      <c r="A29" s="58" t="s">
        <v>29</v>
      </c>
      <c r="B29" s="59" t="s">
        <v>95</v>
      </c>
      <c r="C29" s="61" t="s">
        <v>201</v>
      </c>
      <c r="D29" s="92" t="s">
        <v>91</v>
      </c>
      <c r="E29" s="92">
        <v>2013</v>
      </c>
      <c r="F29" s="92" t="s">
        <v>30</v>
      </c>
      <c r="G29" s="92">
        <v>2018</v>
      </c>
      <c r="H29" s="98">
        <f>(0.12867+0.0399)</f>
        <v>0.16857</v>
      </c>
      <c r="I29" s="98">
        <f>0.1989126/1.18</f>
        <v>0.16857</v>
      </c>
      <c r="J29" s="123" t="s">
        <v>30</v>
      </c>
      <c r="K29" s="124"/>
      <c r="L29" s="99"/>
      <c r="M29" s="99"/>
      <c r="N29" s="93"/>
      <c r="O29" s="124"/>
      <c r="P29" s="99"/>
      <c r="Q29" s="99"/>
      <c r="R29" s="125"/>
      <c r="S29" s="125"/>
      <c r="T29" s="99"/>
      <c r="U29" s="99"/>
      <c r="V29" s="99"/>
      <c r="W29" s="99"/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0.8010254237288136</v>
      </c>
      <c r="AD29" s="109">
        <v>0.08568</v>
      </c>
      <c r="AE29" s="110">
        <f>(AC29-AD29)*0.45</f>
        <v>0.3219054406779661</v>
      </c>
      <c r="AF29" s="110">
        <f>(AC29-AD29)*0.5</f>
        <v>0.3576727118644068</v>
      </c>
      <c r="AG29" s="110">
        <f>(AC29-AD29)*0.05</f>
        <v>0.03576727118644068</v>
      </c>
      <c r="AH29" s="123" t="s">
        <v>30</v>
      </c>
      <c r="AI29" s="123" t="s">
        <v>30</v>
      </c>
      <c r="AJ29" s="123" t="s">
        <v>30</v>
      </c>
      <c r="AK29" s="123" t="s">
        <v>30</v>
      </c>
      <c r="AL29" s="123" t="s">
        <v>30</v>
      </c>
      <c r="AM29" s="123" t="s">
        <v>30</v>
      </c>
      <c r="AN29" s="123" t="s">
        <v>30</v>
      </c>
      <c r="AO29" s="123" t="s">
        <v>30</v>
      </c>
      <c r="AP29" s="110">
        <v>0</v>
      </c>
      <c r="AQ29" s="110">
        <v>0</v>
      </c>
      <c r="AR29" s="98">
        <v>0</v>
      </c>
      <c r="AS29" s="98">
        <v>0.8010254237288136</v>
      </c>
      <c r="AT29" s="103" t="s">
        <v>218</v>
      </c>
    </row>
    <row r="30" spans="1:46" s="50" customFormat="1" ht="66">
      <c r="A30" s="58" t="s">
        <v>29</v>
      </c>
      <c r="B30" s="59" t="s">
        <v>96</v>
      </c>
      <c r="C30" s="61" t="s">
        <v>97</v>
      </c>
      <c r="D30" s="92" t="s">
        <v>91</v>
      </c>
      <c r="E30" s="92">
        <v>2017</v>
      </c>
      <c r="F30" s="92">
        <v>2017</v>
      </c>
      <c r="G30" s="92">
        <v>2018</v>
      </c>
      <c r="H30" s="99">
        <v>0</v>
      </c>
      <c r="I30" s="98">
        <v>0</v>
      </c>
      <c r="J30" s="123" t="s">
        <v>30</v>
      </c>
      <c r="K30" s="99"/>
      <c r="L30" s="99"/>
      <c r="M30" s="99"/>
      <c r="N30" s="124"/>
      <c r="O30" s="124"/>
      <c r="P30" s="99"/>
      <c r="Q30" s="99"/>
      <c r="R30" s="125"/>
      <c r="S30" s="125"/>
      <c r="T30" s="99"/>
      <c r="U30" s="99"/>
      <c r="V30" s="99"/>
      <c r="W30" s="99"/>
      <c r="X30" s="99">
        <v>1.7059322033898305</v>
      </c>
      <c r="Y30" s="108">
        <v>0.214</v>
      </c>
      <c r="Z30" s="110">
        <f>(X30-Y30)*0.45</f>
        <v>0.6713694915254238</v>
      </c>
      <c r="AA30" s="110">
        <f>(X30-Y30)*0.5</f>
        <v>0.7459661016949153</v>
      </c>
      <c r="AB30" s="110">
        <f>(X30-Y30)*0.05</f>
        <v>0.07459661016949153</v>
      </c>
      <c r="AC30" s="98">
        <v>1.611</v>
      </c>
      <c r="AD30" s="109">
        <v>0.214</v>
      </c>
      <c r="AE30" s="110">
        <f aca="true" t="shared" si="7" ref="AE30:AE37">(AC30-AD30)*0.45</f>
        <v>0.62865</v>
      </c>
      <c r="AF30" s="110">
        <f aca="true" t="shared" si="8" ref="AF30:AF37">(AC30-AD30)*0.5</f>
        <v>0.6985</v>
      </c>
      <c r="AG30" s="110">
        <f aca="true" t="shared" si="9" ref="AG30:AG37">(AC30-AD30)*0.05</f>
        <v>0.06985000000000001</v>
      </c>
      <c r="AH30" s="123" t="s">
        <v>30</v>
      </c>
      <c r="AI30" s="123" t="s">
        <v>30</v>
      </c>
      <c r="AJ30" s="123" t="s">
        <v>30</v>
      </c>
      <c r="AK30" s="123" t="s">
        <v>30</v>
      </c>
      <c r="AL30" s="123" t="s">
        <v>30</v>
      </c>
      <c r="AM30" s="123" t="s">
        <v>30</v>
      </c>
      <c r="AN30" s="123" t="s">
        <v>30</v>
      </c>
      <c r="AO30" s="123" t="s">
        <v>30</v>
      </c>
      <c r="AP30" s="110">
        <v>0</v>
      </c>
      <c r="AQ30" s="110">
        <v>0</v>
      </c>
      <c r="AR30" s="99">
        <v>1.7059322033898305</v>
      </c>
      <c r="AS30" s="98">
        <v>1.611</v>
      </c>
      <c r="AT30" s="93" t="s">
        <v>219</v>
      </c>
    </row>
    <row r="31" spans="1:46" s="50" customFormat="1" ht="66">
      <c r="A31" s="58" t="s">
        <v>29</v>
      </c>
      <c r="B31" s="59" t="s">
        <v>69</v>
      </c>
      <c r="C31" s="61" t="s">
        <v>98</v>
      </c>
      <c r="D31" s="92" t="s">
        <v>91</v>
      </c>
      <c r="E31" s="92">
        <v>2017</v>
      </c>
      <c r="F31" s="92">
        <v>2017</v>
      </c>
      <c r="G31" s="92">
        <v>2018</v>
      </c>
      <c r="H31" s="99">
        <v>0</v>
      </c>
      <c r="I31" s="98">
        <v>0</v>
      </c>
      <c r="J31" s="123" t="s">
        <v>30</v>
      </c>
      <c r="K31" s="124"/>
      <c r="L31" s="93"/>
      <c r="M31" s="93"/>
      <c r="N31" s="93"/>
      <c r="O31" s="124"/>
      <c r="P31" s="99"/>
      <c r="Q31" s="99"/>
      <c r="R31" s="125"/>
      <c r="S31" s="125"/>
      <c r="T31" s="99"/>
      <c r="U31" s="99"/>
      <c r="V31" s="99"/>
      <c r="W31" s="99"/>
      <c r="X31" s="98">
        <v>1.2805084745762711</v>
      </c>
      <c r="Y31" s="108">
        <v>0.214</v>
      </c>
      <c r="Z31" s="110">
        <f>(X31-Y31)*0.45</f>
        <v>0.47992881355932204</v>
      </c>
      <c r="AA31" s="110">
        <f>(X31-Y31)*0.5</f>
        <v>0.5332542372881356</v>
      </c>
      <c r="AB31" s="110">
        <f>(X31-Y31)*0.05</f>
        <v>0.05332542372881356</v>
      </c>
      <c r="AC31" s="98">
        <v>1.0495762711864407</v>
      </c>
      <c r="AD31" s="109">
        <v>0.214</v>
      </c>
      <c r="AE31" s="110">
        <f t="shared" si="7"/>
        <v>0.37600932203389836</v>
      </c>
      <c r="AF31" s="110">
        <f t="shared" si="8"/>
        <v>0.41778813559322037</v>
      </c>
      <c r="AG31" s="110">
        <f t="shared" si="9"/>
        <v>0.04177881355932204</v>
      </c>
      <c r="AH31" s="123" t="s">
        <v>30</v>
      </c>
      <c r="AI31" s="123" t="s">
        <v>30</v>
      </c>
      <c r="AJ31" s="123" t="s">
        <v>30</v>
      </c>
      <c r="AK31" s="123" t="s">
        <v>30</v>
      </c>
      <c r="AL31" s="123" t="s">
        <v>30</v>
      </c>
      <c r="AM31" s="123" t="s">
        <v>30</v>
      </c>
      <c r="AN31" s="123" t="s">
        <v>30</v>
      </c>
      <c r="AO31" s="123" t="s">
        <v>30</v>
      </c>
      <c r="AP31" s="110">
        <v>0</v>
      </c>
      <c r="AQ31" s="110">
        <v>0</v>
      </c>
      <c r="AR31" s="98">
        <v>1.2805084745762711</v>
      </c>
      <c r="AS31" s="98">
        <v>1.0495762711864407</v>
      </c>
      <c r="AT31" s="93" t="s">
        <v>219</v>
      </c>
    </row>
    <row r="32" spans="1:46" s="50" customFormat="1" ht="66">
      <c r="A32" s="62" t="s">
        <v>29</v>
      </c>
      <c r="B32" s="59" t="s">
        <v>99</v>
      </c>
      <c r="C32" s="61" t="s">
        <v>202</v>
      </c>
      <c r="D32" s="92" t="s">
        <v>91</v>
      </c>
      <c r="E32" s="92">
        <v>2016</v>
      </c>
      <c r="F32" s="92">
        <v>2017</v>
      </c>
      <c r="G32" s="92">
        <v>2018</v>
      </c>
      <c r="H32" s="99">
        <v>0</v>
      </c>
      <c r="I32" s="98">
        <v>0</v>
      </c>
      <c r="J32" s="123" t="s">
        <v>30</v>
      </c>
      <c r="K32" s="99"/>
      <c r="L32" s="93"/>
      <c r="M32" s="99"/>
      <c r="N32" s="124"/>
      <c r="O32" s="124"/>
      <c r="P32" s="99"/>
      <c r="Q32" s="99"/>
      <c r="R32" s="125"/>
      <c r="S32" s="125"/>
      <c r="T32" s="99"/>
      <c r="U32" s="99"/>
      <c r="V32" s="99"/>
      <c r="W32" s="99"/>
      <c r="X32" s="98">
        <v>0</v>
      </c>
      <c r="Y32" s="108">
        <v>0</v>
      </c>
      <c r="Z32" s="99">
        <v>0</v>
      </c>
      <c r="AA32" s="99">
        <v>0</v>
      </c>
      <c r="AB32" s="99">
        <v>0</v>
      </c>
      <c r="AC32" s="98">
        <v>1.5495762711864407</v>
      </c>
      <c r="AD32" s="109">
        <v>0.16095</v>
      </c>
      <c r="AE32" s="110">
        <f t="shared" si="7"/>
        <v>0.6248818220338984</v>
      </c>
      <c r="AF32" s="110">
        <f t="shared" si="8"/>
        <v>0.6943131355932204</v>
      </c>
      <c r="AG32" s="110">
        <f t="shared" si="9"/>
        <v>0.06943131355932204</v>
      </c>
      <c r="AH32" s="123" t="s">
        <v>30</v>
      </c>
      <c r="AI32" s="123" t="s">
        <v>30</v>
      </c>
      <c r="AJ32" s="123" t="s">
        <v>30</v>
      </c>
      <c r="AK32" s="123" t="s">
        <v>30</v>
      </c>
      <c r="AL32" s="123" t="s">
        <v>30</v>
      </c>
      <c r="AM32" s="123" t="s">
        <v>30</v>
      </c>
      <c r="AN32" s="123" t="s">
        <v>30</v>
      </c>
      <c r="AO32" s="123" t="s">
        <v>30</v>
      </c>
      <c r="AP32" s="110">
        <v>0</v>
      </c>
      <c r="AQ32" s="110">
        <v>0</v>
      </c>
      <c r="AR32" s="98">
        <v>0</v>
      </c>
      <c r="AS32" s="98">
        <v>1.5495762711864407</v>
      </c>
      <c r="AT32" s="103" t="s">
        <v>218</v>
      </c>
    </row>
    <row r="33" spans="1:46" s="50" customFormat="1" ht="66">
      <c r="A33" s="62" t="s">
        <v>29</v>
      </c>
      <c r="B33" s="59" t="s">
        <v>100</v>
      </c>
      <c r="C33" s="61" t="s">
        <v>203</v>
      </c>
      <c r="D33" s="92" t="s">
        <v>91</v>
      </c>
      <c r="E33" s="92">
        <v>2016</v>
      </c>
      <c r="F33" s="92">
        <v>2017</v>
      </c>
      <c r="G33" s="92">
        <v>2018</v>
      </c>
      <c r="H33" s="99">
        <v>0</v>
      </c>
      <c r="I33" s="98">
        <v>0</v>
      </c>
      <c r="J33" s="123" t="s">
        <v>30</v>
      </c>
      <c r="K33" s="99"/>
      <c r="L33" s="93"/>
      <c r="M33" s="99"/>
      <c r="N33" s="124"/>
      <c r="O33" s="124"/>
      <c r="P33" s="99"/>
      <c r="Q33" s="99"/>
      <c r="R33" s="125"/>
      <c r="S33" s="125"/>
      <c r="T33" s="99"/>
      <c r="U33" s="99"/>
      <c r="V33" s="99"/>
      <c r="W33" s="99"/>
      <c r="X33" s="98">
        <v>0</v>
      </c>
      <c r="Y33" s="108">
        <v>0</v>
      </c>
      <c r="Z33" s="99">
        <v>0</v>
      </c>
      <c r="AA33" s="99">
        <v>0</v>
      </c>
      <c r="AB33" s="99">
        <v>0</v>
      </c>
      <c r="AC33" s="98">
        <v>1.603813559322034</v>
      </c>
      <c r="AD33" s="109">
        <f>AD32</f>
        <v>0.16095</v>
      </c>
      <c r="AE33" s="110">
        <f t="shared" si="7"/>
        <v>0.6492886016949153</v>
      </c>
      <c r="AF33" s="110">
        <f t="shared" si="8"/>
        <v>0.721431779661017</v>
      </c>
      <c r="AG33" s="110">
        <f t="shared" si="9"/>
        <v>0.0721431779661017</v>
      </c>
      <c r="AH33" s="123" t="s">
        <v>30</v>
      </c>
      <c r="AI33" s="123" t="s">
        <v>30</v>
      </c>
      <c r="AJ33" s="123" t="s">
        <v>30</v>
      </c>
      <c r="AK33" s="123" t="s">
        <v>30</v>
      </c>
      <c r="AL33" s="123" t="s">
        <v>30</v>
      </c>
      <c r="AM33" s="123" t="s">
        <v>30</v>
      </c>
      <c r="AN33" s="123" t="s">
        <v>30</v>
      </c>
      <c r="AO33" s="123" t="s">
        <v>30</v>
      </c>
      <c r="AP33" s="110">
        <v>0</v>
      </c>
      <c r="AQ33" s="110">
        <v>0</v>
      </c>
      <c r="AR33" s="98">
        <v>0</v>
      </c>
      <c r="AS33" s="98">
        <v>1.603813559322034</v>
      </c>
      <c r="AT33" s="103" t="s">
        <v>218</v>
      </c>
    </row>
    <row r="34" spans="1:46" s="50" customFormat="1" ht="66">
      <c r="A34" s="62" t="s">
        <v>29</v>
      </c>
      <c r="B34" s="59" t="s">
        <v>101</v>
      </c>
      <c r="C34" s="61" t="s">
        <v>204</v>
      </c>
      <c r="D34" s="92" t="s">
        <v>91</v>
      </c>
      <c r="E34" s="92">
        <v>2016</v>
      </c>
      <c r="F34" s="92">
        <v>2017</v>
      </c>
      <c r="G34" s="92">
        <v>2018</v>
      </c>
      <c r="H34" s="99">
        <v>0</v>
      </c>
      <c r="I34" s="98">
        <v>0</v>
      </c>
      <c r="J34" s="123" t="s">
        <v>30</v>
      </c>
      <c r="K34" s="99"/>
      <c r="L34" s="93"/>
      <c r="M34" s="99"/>
      <c r="N34" s="124"/>
      <c r="O34" s="124"/>
      <c r="P34" s="99"/>
      <c r="Q34" s="99"/>
      <c r="R34" s="125"/>
      <c r="S34" s="125"/>
      <c r="T34" s="99"/>
      <c r="U34" s="99"/>
      <c r="V34" s="99"/>
      <c r="W34" s="99"/>
      <c r="X34" s="99">
        <v>0</v>
      </c>
      <c r="Y34" s="108">
        <v>0</v>
      </c>
      <c r="Z34" s="99">
        <v>0</v>
      </c>
      <c r="AA34" s="99">
        <v>0</v>
      </c>
      <c r="AB34" s="99">
        <v>0</v>
      </c>
      <c r="AC34" s="99">
        <v>1.55</v>
      </c>
      <c r="AD34" s="109">
        <f>AD33</f>
        <v>0.16095</v>
      </c>
      <c r="AE34" s="110">
        <f t="shared" si="7"/>
        <v>0.6250725</v>
      </c>
      <c r="AF34" s="110">
        <f t="shared" si="8"/>
        <v>0.6945250000000001</v>
      </c>
      <c r="AG34" s="110">
        <f t="shared" si="9"/>
        <v>0.06945250000000001</v>
      </c>
      <c r="AH34" s="123" t="s">
        <v>30</v>
      </c>
      <c r="AI34" s="123" t="s">
        <v>30</v>
      </c>
      <c r="AJ34" s="123" t="s">
        <v>30</v>
      </c>
      <c r="AK34" s="123" t="s">
        <v>30</v>
      </c>
      <c r="AL34" s="123" t="s">
        <v>30</v>
      </c>
      <c r="AM34" s="123" t="s">
        <v>30</v>
      </c>
      <c r="AN34" s="123" t="s">
        <v>30</v>
      </c>
      <c r="AO34" s="123" t="s">
        <v>30</v>
      </c>
      <c r="AP34" s="110">
        <v>0</v>
      </c>
      <c r="AQ34" s="110">
        <v>0</v>
      </c>
      <c r="AR34" s="99">
        <v>0</v>
      </c>
      <c r="AS34" s="99">
        <v>1.55</v>
      </c>
      <c r="AT34" s="103" t="s">
        <v>218</v>
      </c>
    </row>
    <row r="35" spans="1:46" s="50" customFormat="1" ht="66">
      <c r="A35" s="62" t="s">
        <v>29</v>
      </c>
      <c r="B35" s="59" t="s">
        <v>102</v>
      </c>
      <c r="C35" s="61" t="s">
        <v>205</v>
      </c>
      <c r="D35" s="92" t="s">
        <v>91</v>
      </c>
      <c r="E35" s="92">
        <v>2016</v>
      </c>
      <c r="F35" s="92">
        <v>2017</v>
      </c>
      <c r="G35" s="92">
        <v>2018</v>
      </c>
      <c r="H35" s="99">
        <v>0</v>
      </c>
      <c r="I35" s="98">
        <v>0</v>
      </c>
      <c r="J35" s="123" t="s">
        <v>30</v>
      </c>
      <c r="K35" s="99"/>
      <c r="L35" s="93"/>
      <c r="M35" s="93"/>
      <c r="N35" s="124"/>
      <c r="O35" s="124"/>
      <c r="P35" s="99"/>
      <c r="Q35" s="99"/>
      <c r="R35" s="125"/>
      <c r="S35" s="125"/>
      <c r="T35" s="99"/>
      <c r="U35" s="99"/>
      <c r="V35" s="99"/>
      <c r="W35" s="99"/>
      <c r="X35" s="99">
        <v>0</v>
      </c>
      <c r="Y35" s="108">
        <v>0</v>
      </c>
      <c r="Z35" s="99">
        <v>0</v>
      </c>
      <c r="AA35" s="99">
        <v>0</v>
      </c>
      <c r="AB35" s="99">
        <v>0</v>
      </c>
      <c r="AC35" s="99">
        <v>1.1491525423728814</v>
      </c>
      <c r="AD35" s="109">
        <f>AD34</f>
        <v>0.16095</v>
      </c>
      <c r="AE35" s="110">
        <f t="shared" si="7"/>
        <v>0.44469114406779664</v>
      </c>
      <c r="AF35" s="110">
        <f t="shared" si="8"/>
        <v>0.4941012711864407</v>
      </c>
      <c r="AG35" s="110">
        <f t="shared" si="9"/>
        <v>0.04941012711864407</v>
      </c>
      <c r="AH35" s="123" t="s">
        <v>30</v>
      </c>
      <c r="AI35" s="123" t="s">
        <v>30</v>
      </c>
      <c r="AJ35" s="123" t="s">
        <v>30</v>
      </c>
      <c r="AK35" s="123" t="s">
        <v>30</v>
      </c>
      <c r="AL35" s="123" t="s">
        <v>30</v>
      </c>
      <c r="AM35" s="123" t="s">
        <v>30</v>
      </c>
      <c r="AN35" s="123" t="s">
        <v>30</v>
      </c>
      <c r="AO35" s="123" t="s">
        <v>30</v>
      </c>
      <c r="AP35" s="110">
        <v>0</v>
      </c>
      <c r="AQ35" s="110">
        <v>0</v>
      </c>
      <c r="AR35" s="99">
        <v>0</v>
      </c>
      <c r="AS35" s="99">
        <v>1.1491525423728814</v>
      </c>
      <c r="AT35" s="103" t="s">
        <v>218</v>
      </c>
    </row>
    <row r="36" spans="1:46" s="50" customFormat="1" ht="66">
      <c r="A36" s="62" t="s">
        <v>29</v>
      </c>
      <c r="B36" s="59" t="s">
        <v>224</v>
      </c>
      <c r="C36" s="61" t="s">
        <v>206</v>
      </c>
      <c r="D36" s="92" t="s">
        <v>91</v>
      </c>
      <c r="E36" s="92">
        <v>2016</v>
      </c>
      <c r="F36" s="92">
        <v>2017</v>
      </c>
      <c r="G36" s="92">
        <v>2018</v>
      </c>
      <c r="H36" s="99">
        <v>0</v>
      </c>
      <c r="I36" s="98">
        <v>0</v>
      </c>
      <c r="J36" s="123" t="s">
        <v>30</v>
      </c>
      <c r="K36" s="99"/>
      <c r="L36" s="93"/>
      <c r="M36" s="93"/>
      <c r="N36" s="124"/>
      <c r="O36" s="124"/>
      <c r="P36" s="99"/>
      <c r="Q36" s="99"/>
      <c r="R36" s="125"/>
      <c r="S36" s="125"/>
      <c r="T36" s="99"/>
      <c r="U36" s="99"/>
      <c r="V36" s="99"/>
      <c r="W36" s="99"/>
      <c r="X36" s="99">
        <v>0</v>
      </c>
      <c r="Y36" s="108">
        <v>0</v>
      </c>
      <c r="Z36" s="99">
        <v>0</v>
      </c>
      <c r="AA36" s="99">
        <v>0</v>
      </c>
      <c r="AB36" s="99">
        <v>0</v>
      </c>
      <c r="AC36" s="99">
        <v>1.361</v>
      </c>
      <c r="AD36" s="109">
        <v>0.200051</v>
      </c>
      <c r="AE36" s="110">
        <f t="shared" si="7"/>
        <v>0.52242705</v>
      </c>
      <c r="AF36" s="110">
        <f t="shared" si="8"/>
        <v>0.5804745</v>
      </c>
      <c r="AG36" s="110">
        <f t="shared" si="9"/>
        <v>0.05804745</v>
      </c>
      <c r="AH36" s="123" t="s">
        <v>30</v>
      </c>
      <c r="AI36" s="123" t="s">
        <v>30</v>
      </c>
      <c r="AJ36" s="123" t="s">
        <v>30</v>
      </c>
      <c r="AK36" s="123" t="s">
        <v>30</v>
      </c>
      <c r="AL36" s="123" t="s">
        <v>30</v>
      </c>
      <c r="AM36" s="123" t="s">
        <v>30</v>
      </c>
      <c r="AN36" s="123" t="s">
        <v>30</v>
      </c>
      <c r="AO36" s="123" t="s">
        <v>30</v>
      </c>
      <c r="AP36" s="110">
        <v>0</v>
      </c>
      <c r="AQ36" s="110">
        <v>0</v>
      </c>
      <c r="AR36" s="99">
        <v>0</v>
      </c>
      <c r="AS36" s="99">
        <v>1.361</v>
      </c>
      <c r="AT36" s="103" t="s">
        <v>218</v>
      </c>
    </row>
    <row r="37" spans="1:46" s="50" customFormat="1" ht="66">
      <c r="A37" s="62" t="s">
        <v>29</v>
      </c>
      <c r="B37" s="59" t="s">
        <v>103</v>
      </c>
      <c r="C37" s="61" t="s">
        <v>207</v>
      </c>
      <c r="D37" s="92" t="s">
        <v>91</v>
      </c>
      <c r="E37" s="92">
        <v>2016</v>
      </c>
      <c r="F37" s="92">
        <v>2017</v>
      </c>
      <c r="G37" s="92">
        <v>2018</v>
      </c>
      <c r="H37" s="99">
        <v>0</v>
      </c>
      <c r="I37" s="98">
        <v>0</v>
      </c>
      <c r="J37" s="123" t="s">
        <v>30</v>
      </c>
      <c r="K37" s="99"/>
      <c r="L37" s="93"/>
      <c r="M37" s="93"/>
      <c r="N37" s="124"/>
      <c r="O37" s="124"/>
      <c r="P37" s="99"/>
      <c r="Q37" s="99"/>
      <c r="R37" s="125"/>
      <c r="S37" s="125"/>
      <c r="T37" s="99"/>
      <c r="U37" s="99"/>
      <c r="V37" s="99"/>
      <c r="W37" s="99"/>
      <c r="X37" s="99">
        <v>0</v>
      </c>
      <c r="Y37" s="108">
        <v>0</v>
      </c>
      <c r="Z37" s="99">
        <v>0</v>
      </c>
      <c r="AA37" s="99">
        <v>0</v>
      </c>
      <c r="AB37" s="99">
        <v>0</v>
      </c>
      <c r="AC37" s="99">
        <v>1.9508474576271189</v>
      </c>
      <c r="AD37" s="109">
        <f>AD35</f>
        <v>0.16095</v>
      </c>
      <c r="AE37" s="110">
        <f t="shared" si="7"/>
        <v>0.8054538559322035</v>
      </c>
      <c r="AF37" s="110">
        <f t="shared" si="8"/>
        <v>0.8949487288135595</v>
      </c>
      <c r="AG37" s="110">
        <f t="shared" si="9"/>
        <v>0.08949487288135595</v>
      </c>
      <c r="AH37" s="123" t="s">
        <v>30</v>
      </c>
      <c r="AI37" s="123" t="s">
        <v>30</v>
      </c>
      <c r="AJ37" s="123" t="s">
        <v>30</v>
      </c>
      <c r="AK37" s="123" t="s">
        <v>30</v>
      </c>
      <c r="AL37" s="123" t="s">
        <v>30</v>
      </c>
      <c r="AM37" s="123" t="s">
        <v>30</v>
      </c>
      <c r="AN37" s="123" t="s">
        <v>30</v>
      </c>
      <c r="AO37" s="123" t="s">
        <v>30</v>
      </c>
      <c r="AP37" s="110">
        <v>0</v>
      </c>
      <c r="AQ37" s="110">
        <v>0</v>
      </c>
      <c r="AR37" s="99">
        <v>0</v>
      </c>
      <c r="AS37" s="99">
        <v>1.9508474576271189</v>
      </c>
      <c r="AT37" s="103" t="s">
        <v>218</v>
      </c>
    </row>
    <row r="38" spans="1:46" s="50" customFormat="1" ht="66">
      <c r="A38" s="62" t="s">
        <v>29</v>
      </c>
      <c r="B38" s="59" t="s">
        <v>104</v>
      </c>
      <c r="C38" s="61" t="s">
        <v>208</v>
      </c>
      <c r="D38" s="92" t="s">
        <v>91</v>
      </c>
      <c r="E38" s="92">
        <v>2014</v>
      </c>
      <c r="F38" s="92" t="s">
        <v>30</v>
      </c>
      <c r="G38" s="92">
        <v>2018</v>
      </c>
      <c r="H38" s="99">
        <f>(0.49146+0.01146)</f>
        <v>0.50292</v>
      </c>
      <c r="I38" s="98">
        <f>0.5934456/1.18</f>
        <v>0.50292</v>
      </c>
      <c r="J38" s="123" t="s">
        <v>30</v>
      </c>
      <c r="K38" s="124"/>
      <c r="L38" s="93"/>
      <c r="M38" s="93"/>
      <c r="N38" s="124"/>
      <c r="O38" s="124"/>
      <c r="P38" s="123"/>
      <c r="Q38" s="99"/>
      <c r="R38" s="99"/>
      <c r="S38" s="99"/>
      <c r="T38" s="99"/>
      <c r="U38" s="99"/>
      <c r="V38" s="99"/>
      <c r="W38" s="99"/>
      <c r="X38" s="99">
        <v>0</v>
      </c>
      <c r="Y38" s="108">
        <v>0</v>
      </c>
      <c r="Z38" s="99">
        <v>0</v>
      </c>
      <c r="AA38" s="99">
        <v>0</v>
      </c>
      <c r="AB38" s="99">
        <v>0</v>
      </c>
      <c r="AC38" s="99">
        <v>2.305084745762712</v>
      </c>
      <c r="AD38" s="108">
        <v>0.11</v>
      </c>
      <c r="AE38" s="110">
        <f>(AC38-AD38)*0.45</f>
        <v>0.9877881355932204</v>
      </c>
      <c r="AF38" s="110">
        <f>(AC38-AD38)*0.5</f>
        <v>1.097542372881356</v>
      </c>
      <c r="AG38" s="110">
        <f>(AC38-AD38)*0.05</f>
        <v>0.1097542372881356</v>
      </c>
      <c r="AH38" s="123" t="s">
        <v>30</v>
      </c>
      <c r="AI38" s="123" t="s">
        <v>30</v>
      </c>
      <c r="AJ38" s="123" t="s">
        <v>30</v>
      </c>
      <c r="AK38" s="123" t="s">
        <v>30</v>
      </c>
      <c r="AL38" s="123" t="s">
        <v>30</v>
      </c>
      <c r="AM38" s="123" t="s">
        <v>30</v>
      </c>
      <c r="AN38" s="123" t="s">
        <v>30</v>
      </c>
      <c r="AO38" s="123" t="s">
        <v>30</v>
      </c>
      <c r="AP38" s="110">
        <v>0</v>
      </c>
      <c r="AQ38" s="110">
        <v>0</v>
      </c>
      <c r="AR38" s="99">
        <v>0</v>
      </c>
      <c r="AS38" s="99">
        <v>2.305084745762712</v>
      </c>
      <c r="AT38" s="103" t="s">
        <v>218</v>
      </c>
    </row>
    <row r="39" spans="1:46" s="50" customFormat="1" ht="66">
      <c r="A39" s="62" t="s">
        <v>29</v>
      </c>
      <c r="B39" s="59" t="s">
        <v>225</v>
      </c>
      <c r="C39" s="61" t="s">
        <v>209</v>
      </c>
      <c r="D39" s="92" t="s">
        <v>61</v>
      </c>
      <c r="E39" s="92">
        <v>2018</v>
      </c>
      <c r="F39" s="92" t="s">
        <v>30</v>
      </c>
      <c r="G39" s="93">
        <v>2020</v>
      </c>
      <c r="H39" s="99">
        <v>0</v>
      </c>
      <c r="I39" s="98">
        <v>0</v>
      </c>
      <c r="J39" s="123" t="s">
        <v>30</v>
      </c>
      <c r="K39" s="124"/>
      <c r="L39" s="93"/>
      <c r="M39" s="93"/>
      <c r="N39" s="93"/>
      <c r="O39" s="124"/>
      <c r="P39" s="99"/>
      <c r="Q39" s="99"/>
      <c r="R39" s="125"/>
      <c r="S39" s="125"/>
      <c r="T39" s="99"/>
      <c r="U39" s="99"/>
      <c r="V39" s="99"/>
      <c r="W39" s="99"/>
      <c r="X39" s="99">
        <v>0</v>
      </c>
      <c r="Y39" s="108">
        <v>0</v>
      </c>
      <c r="Z39" s="99">
        <v>0</v>
      </c>
      <c r="AA39" s="99">
        <v>0</v>
      </c>
      <c r="AB39" s="99">
        <v>0</v>
      </c>
      <c r="AC39" s="99">
        <v>0.07711864406779662</v>
      </c>
      <c r="AD39" s="109">
        <f>AC39</f>
        <v>0.07711864406779662</v>
      </c>
      <c r="AE39" s="110">
        <v>0</v>
      </c>
      <c r="AF39" s="110">
        <v>0</v>
      </c>
      <c r="AG39" s="110">
        <v>0</v>
      </c>
      <c r="AH39" s="123" t="s">
        <v>30</v>
      </c>
      <c r="AI39" s="123" t="s">
        <v>30</v>
      </c>
      <c r="AJ39" s="123" t="s">
        <v>30</v>
      </c>
      <c r="AK39" s="123" t="s">
        <v>30</v>
      </c>
      <c r="AL39" s="123" t="s">
        <v>30</v>
      </c>
      <c r="AM39" s="123" t="s">
        <v>30</v>
      </c>
      <c r="AN39" s="123" t="s">
        <v>30</v>
      </c>
      <c r="AO39" s="123" t="s">
        <v>30</v>
      </c>
      <c r="AP39" s="110">
        <v>0</v>
      </c>
      <c r="AQ39" s="110">
        <v>0</v>
      </c>
      <c r="AR39" s="99">
        <v>0</v>
      </c>
      <c r="AS39" s="99">
        <v>0.07711864406779662</v>
      </c>
      <c r="AT39" s="103" t="s">
        <v>218</v>
      </c>
    </row>
    <row r="40" spans="1:46" s="50" customFormat="1" ht="66">
      <c r="A40" s="58" t="s">
        <v>29</v>
      </c>
      <c r="B40" s="59" t="s">
        <v>228</v>
      </c>
      <c r="C40" s="61" t="s">
        <v>210</v>
      </c>
      <c r="D40" s="92" t="s">
        <v>91</v>
      </c>
      <c r="E40" s="92">
        <v>2013</v>
      </c>
      <c r="F40" s="92" t="s">
        <v>30</v>
      </c>
      <c r="G40" s="92">
        <v>2020</v>
      </c>
      <c r="H40" s="98">
        <f>1.13/1.18</f>
        <v>0.9576271186440678</v>
      </c>
      <c r="I40" s="98">
        <f>1.13/1.18</f>
        <v>0.9576271186440678</v>
      </c>
      <c r="J40" s="123" t="s">
        <v>30</v>
      </c>
      <c r="K40" s="124"/>
      <c r="L40" s="93"/>
      <c r="M40" s="93"/>
      <c r="N40" s="124"/>
      <c r="O40" s="124"/>
      <c r="P40" s="123"/>
      <c r="Q40" s="123"/>
      <c r="R40" s="99"/>
      <c r="S40" s="99"/>
      <c r="T40" s="99"/>
      <c r="U40" s="99"/>
      <c r="V40" s="99"/>
      <c r="W40" s="99"/>
      <c r="X40" s="98">
        <v>0</v>
      </c>
      <c r="Y40" s="108">
        <v>0</v>
      </c>
      <c r="Z40" s="99">
        <v>0</v>
      </c>
      <c r="AA40" s="99">
        <v>0</v>
      </c>
      <c r="AB40" s="99">
        <v>0</v>
      </c>
      <c r="AC40" s="98">
        <v>4.237288135593221</v>
      </c>
      <c r="AD40" s="108">
        <v>0.10192</v>
      </c>
      <c r="AE40" s="110">
        <f>(AC40-AD40)*0.45</f>
        <v>1.8609156610169495</v>
      </c>
      <c r="AF40" s="110">
        <f>(AC40-AD40)*0.5</f>
        <v>2.0676840677966104</v>
      </c>
      <c r="AG40" s="110">
        <f>(AC40-AD40)*0.05</f>
        <v>0.20676840677966105</v>
      </c>
      <c r="AH40" s="123" t="s">
        <v>30</v>
      </c>
      <c r="AI40" s="123" t="s">
        <v>30</v>
      </c>
      <c r="AJ40" s="123" t="s">
        <v>30</v>
      </c>
      <c r="AK40" s="123" t="s">
        <v>30</v>
      </c>
      <c r="AL40" s="123" t="s">
        <v>30</v>
      </c>
      <c r="AM40" s="123" t="s">
        <v>30</v>
      </c>
      <c r="AN40" s="123" t="s">
        <v>30</v>
      </c>
      <c r="AO40" s="123" t="s">
        <v>30</v>
      </c>
      <c r="AP40" s="110">
        <v>0</v>
      </c>
      <c r="AQ40" s="110">
        <v>0</v>
      </c>
      <c r="AR40" s="98">
        <v>0</v>
      </c>
      <c r="AS40" s="98">
        <v>4.237288135593221</v>
      </c>
      <c r="AT40" s="103" t="s">
        <v>218</v>
      </c>
    </row>
    <row r="41" spans="1:46" s="37" customFormat="1" ht="49.5">
      <c r="A41" s="58" t="s">
        <v>29</v>
      </c>
      <c r="B41" s="59" t="s">
        <v>105</v>
      </c>
      <c r="C41" s="61" t="s">
        <v>211</v>
      </c>
      <c r="D41" s="92" t="s">
        <v>91</v>
      </c>
      <c r="E41" s="92">
        <v>2017</v>
      </c>
      <c r="F41" s="92">
        <v>2017</v>
      </c>
      <c r="G41" s="92">
        <v>2018</v>
      </c>
      <c r="H41" s="98">
        <v>0</v>
      </c>
      <c r="I41" s="98">
        <v>0</v>
      </c>
      <c r="J41" s="123" t="s">
        <v>30</v>
      </c>
      <c r="K41" s="23"/>
      <c r="L41" s="23"/>
      <c r="M41" s="23"/>
      <c r="N41" s="23"/>
      <c r="O41" s="23"/>
      <c r="P41" s="118"/>
      <c r="Q41" s="118"/>
      <c r="R41" s="118"/>
      <c r="S41" s="118"/>
      <c r="T41" s="99"/>
      <c r="U41" s="99"/>
      <c r="V41" s="99"/>
      <c r="W41" s="99"/>
      <c r="X41" s="98">
        <v>6.813559322033898</v>
      </c>
      <c r="Y41" s="108">
        <v>0.286</v>
      </c>
      <c r="Z41" s="110">
        <f>(X41-Y41)*0.45</f>
        <v>2.937401694915254</v>
      </c>
      <c r="AA41" s="110">
        <f>(X41-Y41)*0.5</f>
        <v>3.263779661016949</v>
      </c>
      <c r="AB41" s="110">
        <f>(X41-Y41)*0.05</f>
        <v>0.32637796610169495</v>
      </c>
      <c r="AC41" s="98">
        <v>16.28813559322034</v>
      </c>
      <c r="AD41" s="108">
        <v>0.286</v>
      </c>
      <c r="AE41" s="110">
        <f>(AC41-AD41)*0.45</f>
        <v>7.200961016949152</v>
      </c>
      <c r="AF41" s="110">
        <f>(AC41-AD41)*0.5</f>
        <v>8.001067796610169</v>
      </c>
      <c r="AG41" s="110">
        <f>(AC41-AD41)*0.05</f>
        <v>0.800106779661017</v>
      </c>
      <c r="AH41" s="123" t="s">
        <v>30</v>
      </c>
      <c r="AI41" s="123" t="s">
        <v>30</v>
      </c>
      <c r="AJ41" s="123" t="s">
        <v>30</v>
      </c>
      <c r="AK41" s="123" t="s">
        <v>30</v>
      </c>
      <c r="AL41" s="123" t="s">
        <v>30</v>
      </c>
      <c r="AM41" s="123" t="s">
        <v>30</v>
      </c>
      <c r="AN41" s="123" t="s">
        <v>30</v>
      </c>
      <c r="AO41" s="123" t="s">
        <v>30</v>
      </c>
      <c r="AP41" s="110">
        <v>0</v>
      </c>
      <c r="AQ41" s="110">
        <v>0</v>
      </c>
      <c r="AR41" s="98">
        <v>6.813559322033898</v>
      </c>
      <c r="AS41" s="98">
        <v>16.28813559322034</v>
      </c>
      <c r="AT41" s="104" t="s">
        <v>219</v>
      </c>
    </row>
    <row r="42" spans="1:46" s="37" customFormat="1" ht="66">
      <c r="A42" s="58" t="s">
        <v>29</v>
      </c>
      <c r="B42" s="59" t="s">
        <v>106</v>
      </c>
      <c r="C42" s="61" t="s">
        <v>212</v>
      </c>
      <c r="D42" s="92" t="s">
        <v>61</v>
      </c>
      <c r="E42" s="92">
        <v>2018</v>
      </c>
      <c r="F42" s="92">
        <v>2019</v>
      </c>
      <c r="G42" s="92">
        <v>2019</v>
      </c>
      <c r="H42" s="98">
        <v>0</v>
      </c>
      <c r="I42" s="98">
        <v>0</v>
      </c>
      <c r="J42" s="123" t="s">
        <v>30</v>
      </c>
      <c r="K42" s="23"/>
      <c r="L42" s="23"/>
      <c r="M42" s="23"/>
      <c r="N42" s="23"/>
      <c r="O42" s="23"/>
      <c r="P42" s="118"/>
      <c r="Q42" s="118"/>
      <c r="R42" s="118"/>
      <c r="S42" s="118"/>
      <c r="T42" s="99"/>
      <c r="U42" s="99"/>
      <c r="V42" s="99"/>
      <c r="W42" s="99"/>
      <c r="X42" s="98">
        <v>0.4016949152542373</v>
      </c>
      <c r="Y42" s="108">
        <f>X42</f>
        <v>0.4016949152542373</v>
      </c>
      <c r="Z42" s="99">
        <v>0</v>
      </c>
      <c r="AA42" s="99">
        <v>0</v>
      </c>
      <c r="AB42" s="99">
        <v>0</v>
      </c>
      <c r="AC42" s="98">
        <v>0.0711864406779661</v>
      </c>
      <c r="AD42" s="109">
        <f>AC42</f>
        <v>0.0711864406779661</v>
      </c>
      <c r="AE42" s="110">
        <v>0</v>
      </c>
      <c r="AF42" s="110">
        <v>0</v>
      </c>
      <c r="AG42" s="110">
        <v>0</v>
      </c>
      <c r="AH42" s="123" t="s">
        <v>30</v>
      </c>
      <c r="AI42" s="123" t="s">
        <v>30</v>
      </c>
      <c r="AJ42" s="123" t="s">
        <v>30</v>
      </c>
      <c r="AK42" s="123" t="s">
        <v>30</v>
      </c>
      <c r="AL42" s="123" t="s">
        <v>30</v>
      </c>
      <c r="AM42" s="123" t="s">
        <v>30</v>
      </c>
      <c r="AN42" s="123" t="s">
        <v>30</v>
      </c>
      <c r="AO42" s="123" t="s">
        <v>30</v>
      </c>
      <c r="AP42" s="110">
        <v>0</v>
      </c>
      <c r="AQ42" s="110">
        <v>0</v>
      </c>
      <c r="AR42" s="98">
        <v>0.4016949152542373</v>
      </c>
      <c r="AS42" s="98">
        <v>0.0711864406779661</v>
      </c>
      <c r="AT42" s="104" t="s">
        <v>219</v>
      </c>
    </row>
    <row r="43" spans="1:46" s="50" customFormat="1" ht="49.5">
      <c r="A43" s="62" t="s">
        <v>29</v>
      </c>
      <c r="B43" s="59" t="s">
        <v>107</v>
      </c>
      <c r="C43" s="61" t="s">
        <v>213</v>
      </c>
      <c r="D43" s="92" t="s">
        <v>61</v>
      </c>
      <c r="E43" s="92">
        <v>2018</v>
      </c>
      <c r="F43" s="92">
        <v>2019</v>
      </c>
      <c r="G43" s="92">
        <v>2019</v>
      </c>
      <c r="H43" s="98">
        <v>0</v>
      </c>
      <c r="I43" s="98">
        <v>0</v>
      </c>
      <c r="J43" s="123" t="s">
        <v>30</v>
      </c>
      <c r="K43" s="124"/>
      <c r="L43" s="93"/>
      <c r="M43" s="93"/>
      <c r="N43" s="93"/>
      <c r="O43" s="124"/>
      <c r="P43" s="93"/>
      <c r="Q43" s="93"/>
      <c r="R43" s="99"/>
      <c r="S43" s="125"/>
      <c r="T43" s="99"/>
      <c r="U43" s="99"/>
      <c r="V43" s="99"/>
      <c r="W43" s="99"/>
      <c r="X43" s="98">
        <v>0.36779661016949156</v>
      </c>
      <c r="Y43" s="108">
        <f>X43</f>
        <v>0.36779661016949156</v>
      </c>
      <c r="Z43" s="99">
        <v>0</v>
      </c>
      <c r="AA43" s="99">
        <v>0</v>
      </c>
      <c r="AB43" s="99">
        <v>0</v>
      </c>
      <c r="AC43" s="98">
        <v>0.0711864406779661</v>
      </c>
      <c r="AD43" s="109">
        <f>AC43</f>
        <v>0.0711864406779661</v>
      </c>
      <c r="AE43" s="110">
        <v>0</v>
      </c>
      <c r="AF43" s="110">
        <v>0</v>
      </c>
      <c r="AG43" s="110">
        <v>0</v>
      </c>
      <c r="AH43" s="123" t="s">
        <v>30</v>
      </c>
      <c r="AI43" s="123" t="s">
        <v>30</v>
      </c>
      <c r="AJ43" s="123" t="s">
        <v>30</v>
      </c>
      <c r="AK43" s="123" t="s">
        <v>30</v>
      </c>
      <c r="AL43" s="123" t="s">
        <v>30</v>
      </c>
      <c r="AM43" s="123" t="s">
        <v>30</v>
      </c>
      <c r="AN43" s="123" t="s">
        <v>30</v>
      </c>
      <c r="AO43" s="123" t="s">
        <v>30</v>
      </c>
      <c r="AP43" s="110">
        <v>0</v>
      </c>
      <c r="AQ43" s="110">
        <v>0</v>
      </c>
      <c r="AR43" s="98">
        <v>0.36779661016949156</v>
      </c>
      <c r="AS43" s="98">
        <v>0.0711864406779661</v>
      </c>
      <c r="AT43" s="104" t="s">
        <v>219</v>
      </c>
    </row>
    <row r="44" spans="1:48" s="50" customFormat="1" ht="49.5">
      <c r="A44" s="62" t="s">
        <v>29</v>
      </c>
      <c r="B44" s="59" t="s">
        <v>108</v>
      </c>
      <c r="C44" s="61" t="s">
        <v>214</v>
      </c>
      <c r="D44" s="92" t="s">
        <v>61</v>
      </c>
      <c r="E44" s="92">
        <v>2018</v>
      </c>
      <c r="F44" s="92">
        <v>2019</v>
      </c>
      <c r="G44" s="92">
        <v>2019</v>
      </c>
      <c r="H44" s="98">
        <v>0</v>
      </c>
      <c r="I44" s="98">
        <v>0</v>
      </c>
      <c r="J44" s="123" t="s">
        <v>30</v>
      </c>
      <c r="K44" s="124"/>
      <c r="L44" s="93"/>
      <c r="M44" s="93"/>
      <c r="N44" s="93"/>
      <c r="O44" s="124"/>
      <c r="P44" s="93"/>
      <c r="Q44" s="93"/>
      <c r="R44" s="99"/>
      <c r="S44" s="125"/>
      <c r="T44" s="99"/>
      <c r="U44" s="99"/>
      <c r="V44" s="99"/>
      <c r="W44" s="99"/>
      <c r="X44" s="98">
        <v>0.27881355932203394</v>
      </c>
      <c r="Y44" s="108">
        <f>X44</f>
        <v>0.27881355932203394</v>
      </c>
      <c r="Z44" s="99">
        <v>0</v>
      </c>
      <c r="AA44" s="99">
        <v>0</v>
      </c>
      <c r="AB44" s="99">
        <v>0</v>
      </c>
      <c r="AC44" s="98">
        <v>0.0711864406779661</v>
      </c>
      <c r="AD44" s="109">
        <f>AC44</f>
        <v>0.0711864406779661</v>
      </c>
      <c r="AE44" s="110">
        <v>0</v>
      </c>
      <c r="AF44" s="110">
        <v>0</v>
      </c>
      <c r="AG44" s="110">
        <v>0</v>
      </c>
      <c r="AH44" s="123" t="s">
        <v>30</v>
      </c>
      <c r="AI44" s="123" t="s">
        <v>30</v>
      </c>
      <c r="AJ44" s="123" t="s">
        <v>30</v>
      </c>
      <c r="AK44" s="123" t="s">
        <v>30</v>
      </c>
      <c r="AL44" s="123" t="s">
        <v>30</v>
      </c>
      <c r="AM44" s="123" t="s">
        <v>30</v>
      </c>
      <c r="AN44" s="123" t="s">
        <v>30</v>
      </c>
      <c r="AO44" s="123" t="s">
        <v>30</v>
      </c>
      <c r="AP44" s="110">
        <v>0</v>
      </c>
      <c r="AQ44" s="110">
        <v>0</v>
      </c>
      <c r="AR44" s="98">
        <v>0.27881355932203394</v>
      </c>
      <c r="AS44" s="98">
        <v>0.0711864406779661</v>
      </c>
      <c r="AT44" s="104" t="s">
        <v>219</v>
      </c>
      <c r="AU44" s="18"/>
      <c r="AV44" s="18"/>
    </row>
    <row r="45" spans="1:46" s="50" customFormat="1" ht="49.5">
      <c r="A45" s="62" t="s">
        <v>29</v>
      </c>
      <c r="B45" s="59" t="s">
        <v>109</v>
      </c>
      <c r="C45" s="61" t="s">
        <v>215</v>
      </c>
      <c r="D45" s="92" t="s">
        <v>61</v>
      </c>
      <c r="E45" s="92">
        <v>2018</v>
      </c>
      <c r="F45" s="92">
        <v>2019</v>
      </c>
      <c r="G45" s="92">
        <v>2019</v>
      </c>
      <c r="H45" s="98">
        <v>0</v>
      </c>
      <c r="I45" s="98">
        <v>0</v>
      </c>
      <c r="J45" s="123" t="s">
        <v>30</v>
      </c>
      <c r="K45" s="124"/>
      <c r="L45" s="93"/>
      <c r="M45" s="93"/>
      <c r="N45" s="93"/>
      <c r="O45" s="124"/>
      <c r="P45" s="93"/>
      <c r="Q45" s="93"/>
      <c r="R45" s="99"/>
      <c r="S45" s="125"/>
      <c r="T45" s="99"/>
      <c r="U45" s="99"/>
      <c r="V45" s="99"/>
      <c r="W45" s="99"/>
      <c r="X45" s="98">
        <v>0.27881355932203394</v>
      </c>
      <c r="Y45" s="108">
        <f>X45</f>
        <v>0.27881355932203394</v>
      </c>
      <c r="Z45" s="99">
        <v>0</v>
      </c>
      <c r="AA45" s="99">
        <v>0</v>
      </c>
      <c r="AB45" s="99">
        <v>0</v>
      </c>
      <c r="AC45" s="98">
        <v>0.0711864406779661</v>
      </c>
      <c r="AD45" s="109">
        <f>AC45</f>
        <v>0.0711864406779661</v>
      </c>
      <c r="AE45" s="110">
        <v>0</v>
      </c>
      <c r="AF45" s="110">
        <v>0</v>
      </c>
      <c r="AG45" s="110">
        <v>0</v>
      </c>
      <c r="AH45" s="123" t="s">
        <v>30</v>
      </c>
      <c r="AI45" s="123" t="s">
        <v>30</v>
      </c>
      <c r="AJ45" s="123" t="s">
        <v>30</v>
      </c>
      <c r="AK45" s="123" t="s">
        <v>30</v>
      </c>
      <c r="AL45" s="123" t="s">
        <v>30</v>
      </c>
      <c r="AM45" s="123" t="s">
        <v>30</v>
      </c>
      <c r="AN45" s="123" t="s">
        <v>30</v>
      </c>
      <c r="AO45" s="123" t="s">
        <v>30</v>
      </c>
      <c r="AP45" s="110">
        <v>0</v>
      </c>
      <c r="AQ45" s="110">
        <v>0</v>
      </c>
      <c r="AR45" s="98">
        <v>0.27881355932203394</v>
      </c>
      <c r="AS45" s="98">
        <v>0.0711864406779661</v>
      </c>
      <c r="AT45" s="104" t="s">
        <v>219</v>
      </c>
    </row>
    <row r="46" spans="1:46" s="37" customFormat="1" ht="66">
      <c r="A46" s="63" t="s">
        <v>110</v>
      </c>
      <c r="B46" s="64" t="s">
        <v>111</v>
      </c>
      <c r="C46" s="65" t="s">
        <v>30</v>
      </c>
      <c r="D46" s="24" t="s">
        <v>30</v>
      </c>
      <c r="E46" s="24" t="s">
        <v>30</v>
      </c>
      <c r="F46" s="24" t="s">
        <v>30</v>
      </c>
      <c r="G46" s="24" t="s">
        <v>30</v>
      </c>
      <c r="H46" s="13">
        <f>H47</f>
        <v>0</v>
      </c>
      <c r="I46" s="13">
        <v>0</v>
      </c>
      <c r="J46" s="64" t="s">
        <v>30</v>
      </c>
      <c r="K46" s="126"/>
      <c r="L46" s="127"/>
      <c r="M46" s="127"/>
      <c r="N46" s="127"/>
      <c r="O46" s="126"/>
      <c r="P46" s="127"/>
      <c r="Q46" s="127"/>
      <c r="R46" s="128"/>
      <c r="S46" s="129"/>
      <c r="T46" s="128"/>
      <c r="U46" s="128"/>
      <c r="V46" s="128"/>
      <c r="W46" s="128"/>
      <c r="X46" s="13">
        <f>X47</f>
        <v>0</v>
      </c>
      <c r="Y46" s="13">
        <f aca="true" t="shared" si="10" ref="Y46:AG46">Y47</f>
        <v>0</v>
      </c>
      <c r="Z46" s="13">
        <f t="shared" si="10"/>
        <v>0</v>
      </c>
      <c r="AA46" s="13">
        <f t="shared" si="10"/>
        <v>0</v>
      </c>
      <c r="AB46" s="13">
        <f t="shared" si="10"/>
        <v>0</v>
      </c>
      <c r="AC46" s="13">
        <f t="shared" si="10"/>
        <v>4.672</v>
      </c>
      <c r="AD46" s="13">
        <f t="shared" si="10"/>
        <v>0</v>
      </c>
      <c r="AE46" s="13">
        <f t="shared" si="10"/>
        <v>2.1024</v>
      </c>
      <c r="AF46" s="13">
        <f t="shared" si="10"/>
        <v>2.336</v>
      </c>
      <c r="AG46" s="13">
        <f t="shared" si="10"/>
        <v>0.2336</v>
      </c>
      <c r="AH46" s="64" t="s">
        <v>30</v>
      </c>
      <c r="AI46" s="64" t="s">
        <v>30</v>
      </c>
      <c r="AJ46" s="64" t="s">
        <v>30</v>
      </c>
      <c r="AK46" s="64" t="s">
        <v>30</v>
      </c>
      <c r="AL46" s="64" t="s">
        <v>30</v>
      </c>
      <c r="AM46" s="64" t="s">
        <v>30</v>
      </c>
      <c r="AN46" s="64" t="s">
        <v>30</v>
      </c>
      <c r="AO46" s="64" t="s">
        <v>30</v>
      </c>
      <c r="AP46" s="13">
        <f>AP47</f>
        <v>0</v>
      </c>
      <c r="AQ46" s="13">
        <f>AQ47</f>
        <v>0</v>
      </c>
      <c r="AR46" s="13">
        <f>AR47</f>
        <v>0</v>
      </c>
      <c r="AS46" s="13">
        <f>AS47</f>
        <v>4.672</v>
      </c>
      <c r="AT46" s="105" t="s">
        <v>30</v>
      </c>
    </row>
    <row r="47" spans="1:46" s="50" customFormat="1" ht="33">
      <c r="A47" s="58" t="s">
        <v>110</v>
      </c>
      <c r="B47" s="59" t="s">
        <v>112</v>
      </c>
      <c r="C47" s="61" t="s">
        <v>227</v>
      </c>
      <c r="D47" s="92" t="s">
        <v>91</v>
      </c>
      <c r="E47" s="92">
        <v>2018</v>
      </c>
      <c r="F47" s="92" t="s">
        <v>30</v>
      </c>
      <c r="G47" s="92">
        <v>2018</v>
      </c>
      <c r="H47" s="98">
        <v>0</v>
      </c>
      <c r="I47" s="98">
        <v>0</v>
      </c>
      <c r="J47" s="123" t="s">
        <v>30</v>
      </c>
      <c r="K47" s="124"/>
      <c r="L47" s="124"/>
      <c r="M47" s="93"/>
      <c r="N47" s="124"/>
      <c r="O47" s="124"/>
      <c r="P47" s="123"/>
      <c r="Q47" s="123"/>
      <c r="R47" s="99"/>
      <c r="S47" s="99"/>
      <c r="T47" s="99"/>
      <c r="U47" s="99"/>
      <c r="V47" s="99"/>
      <c r="W47" s="99"/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4.672</v>
      </c>
      <c r="AD47" s="108">
        <v>0</v>
      </c>
      <c r="AE47" s="110">
        <f>(AC47-AD47)*0.45</f>
        <v>2.1024</v>
      </c>
      <c r="AF47" s="110">
        <f>(AC47-AD47)*0.5</f>
        <v>2.336</v>
      </c>
      <c r="AG47" s="110">
        <f>(AC47-AD47)*0.05</f>
        <v>0.2336</v>
      </c>
      <c r="AH47" s="123" t="s">
        <v>30</v>
      </c>
      <c r="AI47" s="123" t="s">
        <v>30</v>
      </c>
      <c r="AJ47" s="123" t="s">
        <v>30</v>
      </c>
      <c r="AK47" s="123" t="s">
        <v>30</v>
      </c>
      <c r="AL47" s="123" t="s">
        <v>30</v>
      </c>
      <c r="AM47" s="123" t="s">
        <v>30</v>
      </c>
      <c r="AN47" s="123" t="s">
        <v>30</v>
      </c>
      <c r="AO47" s="123" t="s">
        <v>30</v>
      </c>
      <c r="AP47" s="110">
        <v>0</v>
      </c>
      <c r="AQ47" s="110">
        <v>0</v>
      </c>
      <c r="AR47" s="98">
        <v>0</v>
      </c>
      <c r="AS47" s="98">
        <v>4.672</v>
      </c>
      <c r="AT47" s="103" t="s">
        <v>218</v>
      </c>
    </row>
    <row r="48" spans="1:46" s="37" customFormat="1" ht="49.5">
      <c r="A48" s="63" t="s">
        <v>113</v>
      </c>
      <c r="B48" s="64" t="s">
        <v>46</v>
      </c>
      <c r="C48" s="65" t="s">
        <v>30</v>
      </c>
      <c r="D48" s="24" t="s">
        <v>30</v>
      </c>
      <c r="E48" s="24" t="s">
        <v>30</v>
      </c>
      <c r="F48" s="24" t="s">
        <v>30</v>
      </c>
      <c r="G48" s="24" t="s">
        <v>30</v>
      </c>
      <c r="H48" s="13">
        <f>H49</f>
        <v>0</v>
      </c>
      <c r="I48" s="13">
        <v>0</v>
      </c>
      <c r="J48" s="64" t="s">
        <v>30</v>
      </c>
      <c r="K48" s="128"/>
      <c r="L48" s="127"/>
      <c r="M48" s="127"/>
      <c r="N48" s="126"/>
      <c r="O48" s="126"/>
      <c r="P48" s="130"/>
      <c r="Q48" s="127"/>
      <c r="R48" s="128"/>
      <c r="S48" s="128"/>
      <c r="T48" s="128"/>
      <c r="U48" s="128"/>
      <c r="V48" s="128"/>
      <c r="W48" s="128"/>
      <c r="X48" s="13">
        <f>X49</f>
        <v>40.04491525423729</v>
      </c>
      <c r="Y48" s="13">
        <f aca="true" t="shared" si="11" ref="Y48:AG48">Y49</f>
        <v>1.738118644067797</v>
      </c>
      <c r="Z48" s="13">
        <f t="shared" si="11"/>
        <v>17.238058474576274</v>
      </c>
      <c r="AA48" s="13">
        <f t="shared" si="11"/>
        <v>19.15339830508475</v>
      </c>
      <c r="AB48" s="13">
        <f t="shared" si="11"/>
        <v>1.9153398305084748</v>
      </c>
      <c r="AC48" s="13">
        <f t="shared" si="11"/>
        <v>42.72457627118644</v>
      </c>
      <c r="AD48" s="13">
        <f t="shared" si="11"/>
        <v>3.602155949152542</v>
      </c>
      <c r="AE48" s="13">
        <f t="shared" si="11"/>
        <v>17.605089144915254</v>
      </c>
      <c r="AF48" s="13">
        <f t="shared" si="11"/>
        <v>19.561210161016948</v>
      </c>
      <c r="AG48" s="13">
        <f t="shared" si="11"/>
        <v>1.956121016101695</v>
      </c>
      <c r="AH48" s="64" t="s">
        <v>30</v>
      </c>
      <c r="AI48" s="64" t="s">
        <v>30</v>
      </c>
      <c r="AJ48" s="64" t="s">
        <v>30</v>
      </c>
      <c r="AK48" s="64" t="s">
        <v>30</v>
      </c>
      <c r="AL48" s="64" t="s">
        <v>30</v>
      </c>
      <c r="AM48" s="64" t="s">
        <v>30</v>
      </c>
      <c r="AN48" s="64" t="s">
        <v>30</v>
      </c>
      <c r="AO48" s="64" t="s">
        <v>30</v>
      </c>
      <c r="AP48" s="13">
        <f>AP49</f>
        <v>0</v>
      </c>
      <c r="AQ48" s="13">
        <f>AQ49</f>
        <v>0</v>
      </c>
      <c r="AR48" s="13">
        <f>AR49</f>
        <v>40.04491525423729</v>
      </c>
      <c r="AS48" s="13">
        <f>AS49</f>
        <v>42.72457627118644</v>
      </c>
      <c r="AT48" s="64" t="s">
        <v>30</v>
      </c>
    </row>
    <row r="49" spans="1:46" s="37" customFormat="1" ht="33">
      <c r="A49" s="63" t="s">
        <v>114</v>
      </c>
      <c r="B49" s="66" t="s">
        <v>47</v>
      </c>
      <c r="C49" s="65" t="s">
        <v>30</v>
      </c>
      <c r="D49" s="24" t="s">
        <v>30</v>
      </c>
      <c r="E49" s="24" t="s">
        <v>30</v>
      </c>
      <c r="F49" s="24" t="s">
        <v>30</v>
      </c>
      <c r="G49" s="24" t="s">
        <v>30</v>
      </c>
      <c r="H49" s="13">
        <f>SUM(H50:H72)</f>
        <v>0</v>
      </c>
      <c r="I49" s="13">
        <v>0</v>
      </c>
      <c r="J49" s="64" t="s">
        <v>30</v>
      </c>
      <c r="K49" s="128"/>
      <c r="L49" s="127"/>
      <c r="M49" s="127"/>
      <c r="N49" s="126"/>
      <c r="O49" s="126"/>
      <c r="P49" s="130"/>
      <c r="Q49" s="127"/>
      <c r="R49" s="128"/>
      <c r="S49" s="129"/>
      <c r="T49" s="128"/>
      <c r="U49" s="128"/>
      <c r="V49" s="128"/>
      <c r="W49" s="128"/>
      <c r="X49" s="13">
        <f aca="true" t="shared" si="12" ref="X49:AG49">SUM(X50:X72)</f>
        <v>40.04491525423729</v>
      </c>
      <c r="Y49" s="13">
        <f t="shared" si="12"/>
        <v>1.738118644067797</v>
      </c>
      <c r="Z49" s="13">
        <f t="shared" si="12"/>
        <v>17.238058474576274</v>
      </c>
      <c r="AA49" s="13">
        <f t="shared" si="12"/>
        <v>19.15339830508475</v>
      </c>
      <c r="AB49" s="13">
        <f t="shared" si="12"/>
        <v>1.9153398305084748</v>
      </c>
      <c r="AC49" s="13">
        <f t="shared" si="12"/>
        <v>42.72457627118644</v>
      </c>
      <c r="AD49" s="13">
        <f t="shared" si="12"/>
        <v>3.602155949152542</v>
      </c>
      <c r="AE49" s="13">
        <f t="shared" si="12"/>
        <v>17.605089144915254</v>
      </c>
      <c r="AF49" s="13">
        <f t="shared" si="12"/>
        <v>19.561210161016948</v>
      </c>
      <c r="AG49" s="13">
        <f t="shared" si="12"/>
        <v>1.956121016101695</v>
      </c>
      <c r="AH49" s="64" t="s">
        <v>30</v>
      </c>
      <c r="AI49" s="64" t="s">
        <v>30</v>
      </c>
      <c r="AJ49" s="64" t="s">
        <v>30</v>
      </c>
      <c r="AK49" s="64" t="s">
        <v>30</v>
      </c>
      <c r="AL49" s="64" t="s">
        <v>30</v>
      </c>
      <c r="AM49" s="64" t="s">
        <v>30</v>
      </c>
      <c r="AN49" s="64" t="s">
        <v>30</v>
      </c>
      <c r="AO49" s="64" t="s">
        <v>30</v>
      </c>
      <c r="AP49" s="13">
        <f>SUM(AP50:AP72)</f>
        <v>0</v>
      </c>
      <c r="AQ49" s="13">
        <f>SUM(AQ50:AQ72)</f>
        <v>0</v>
      </c>
      <c r="AR49" s="13">
        <f>SUM(AR50:AR72)</f>
        <v>40.04491525423729</v>
      </c>
      <c r="AS49" s="13">
        <f>SUM(AS50:AS72)</f>
        <v>42.72457627118644</v>
      </c>
      <c r="AT49" s="49" t="s">
        <v>30</v>
      </c>
    </row>
    <row r="50" spans="1:46" s="50" customFormat="1" ht="33">
      <c r="A50" s="58" t="s">
        <v>114</v>
      </c>
      <c r="B50" s="59" t="s">
        <v>115</v>
      </c>
      <c r="C50" s="60" t="s">
        <v>116</v>
      </c>
      <c r="D50" s="93" t="s">
        <v>61</v>
      </c>
      <c r="E50" s="92">
        <v>2018</v>
      </c>
      <c r="F50" s="93" t="s">
        <v>30</v>
      </c>
      <c r="G50" s="93">
        <v>2020</v>
      </c>
      <c r="H50" s="99">
        <v>0</v>
      </c>
      <c r="I50" s="98">
        <v>0</v>
      </c>
      <c r="J50" s="123" t="s">
        <v>30</v>
      </c>
      <c r="K50" s="131"/>
      <c r="L50" s="132"/>
      <c r="M50" s="133"/>
      <c r="N50" s="134"/>
      <c r="O50" s="134"/>
      <c r="P50" s="135"/>
      <c r="Q50" s="132"/>
      <c r="R50" s="131"/>
      <c r="S50" s="136"/>
      <c r="T50" s="131"/>
      <c r="U50" s="131"/>
      <c r="V50" s="131"/>
      <c r="W50" s="131"/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99">
        <v>0.04406779661016949</v>
      </c>
      <c r="AD50" s="108">
        <f>AC50</f>
        <v>0.04406779661016949</v>
      </c>
      <c r="AE50" s="99">
        <v>0</v>
      </c>
      <c r="AF50" s="99">
        <v>0</v>
      </c>
      <c r="AG50" s="99">
        <v>0</v>
      </c>
      <c r="AH50" s="123" t="s">
        <v>30</v>
      </c>
      <c r="AI50" s="123" t="s">
        <v>30</v>
      </c>
      <c r="AJ50" s="123" t="s">
        <v>30</v>
      </c>
      <c r="AK50" s="123" t="s">
        <v>30</v>
      </c>
      <c r="AL50" s="123" t="s">
        <v>30</v>
      </c>
      <c r="AM50" s="123" t="s">
        <v>30</v>
      </c>
      <c r="AN50" s="123" t="s">
        <v>30</v>
      </c>
      <c r="AO50" s="123" t="s">
        <v>30</v>
      </c>
      <c r="AP50" s="99">
        <v>0</v>
      </c>
      <c r="AQ50" s="99">
        <v>0</v>
      </c>
      <c r="AR50" s="99">
        <v>0</v>
      </c>
      <c r="AS50" s="99">
        <v>0.04406779661016949</v>
      </c>
      <c r="AT50" s="103" t="s">
        <v>218</v>
      </c>
    </row>
    <row r="51" spans="1:46" s="50" customFormat="1" ht="66">
      <c r="A51" s="58" t="s">
        <v>114</v>
      </c>
      <c r="B51" s="59" t="s">
        <v>230</v>
      </c>
      <c r="C51" s="60" t="s">
        <v>117</v>
      </c>
      <c r="D51" s="92" t="s">
        <v>91</v>
      </c>
      <c r="E51" s="92">
        <v>2017</v>
      </c>
      <c r="F51" s="92">
        <v>2018</v>
      </c>
      <c r="G51" s="92">
        <v>2018</v>
      </c>
      <c r="H51" s="98">
        <v>0</v>
      </c>
      <c r="I51" s="98">
        <v>0</v>
      </c>
      <c r="J51" s="123" t="s">
        <v>30</v>
      </c>
      <c r="K51" s="131"/>
      <c r="L51" s="132"/>
      <c r="M51" s="132"/>
      <c r="N51" s="134"/>
      <c r="O51" s="134"/>
      <c r="P51" s="135"/>
      <c r="Q51" s="132"/>
      <c r="R51" s="131"/>
      <c r="S51" s="131"/>
      <c r="T51" s="131"/>
      <c r="U51" s="131"/>
      <c r="V51" s="131"/>
      <c r="W51" s="131"/>
      <c r="X51" s="98">
        <v>11.18728813559322</v>
      </c>
      <c r="Y51" s="108">
        <v>0.263</v>
      </c>
      <c r="Z51" s="110">
        <f>(X51-Y51)*0.45</f>
        <v>4.91592966101695</v>
      </c>
      <c r="AA51" s="110">
        <f>(X51-Y51)*0.5</f>
        <v>5.46214406779661</v>
      </c>
      <c r="AB51" s="110">
        <f>(X51-Y51)*0.05</f>
        <v>0.546214406779661</v>
      </c>
      <c r="AC51" s="98">
        <v>9.745762711864407</v>
      </c>
      <c r="AD51" s="108">
        <f>Y51</f>
        <v>0.263</v>
      </c>
      <c r="AE51" s="110">
        <f>(AC51-AD51)*0.45</f>
        <v>4.267243220338983</v>
      </c>
      <c r="AF51" s="110">
        <f>(AC51-AD51)*0.5</f>
        <v>4.741381355932203</v>
      </c>
      <c r="AG51" s="110">
        <f>(AC51-AD51)*0.05</f>
        <v>0.4741381355932204</v>
      </c>
      <c r="AH51" s="123" t="s">
        <v>30</v>
      </c>
      <c r="AI51" s="123" t="s">
        <v>30</v>
      </c>
      <c r="AJ51" s="123" t="s">
        <v>30</v>
      </c>
      <c r="AK51" s="123" t="s">
        <v>30</v>
      </c>
      <c r="AL51" s="123" t="s">
        <v>30</v>
      </c>
      <c r="AM51" s="123" t="s">
        <v>30</v>
      </c>
      <c r="AN51" s="123" t="s">
        <v>30</v>
      </c>
      <c r="AO51" s="123" t="s">
        <v>30</v>
      </c>
      <c r="AP51" s="110">
        <v>0</v>
      </c>
      <c r="AQ51" s="110">
        <v>0</v>
      </c>
      <c r="AR51" s="98">
        <v>11.18728813559322</v>
      </c>
      <c r="AS51" s="98">
        <v>9.745762711864407</v>
      </c>
      <c r="AT51" s="104" t="s">
        <v>219</v>
      </c>
    </row>
    <row r="52" spans="1:46" s="50" customFormat="1" ht="49.5">
      <c r="A52" s="58" t="s">
        <v>114</v>
      </c>
      <c r="B52" s="59" t="s">
        <v>118</v>
      </c>
      <c r="C52" s="60" t="s">
        <v>119</v>
      </c>
      <c r="D52" s="92" t="s">
        <v>91</v>
      </c>
      <c r="E52" s="92">
        <v>2017</v>
      </c>
      <c r="F52" s="92">
        <v>2018</v>
      </c>
      <c r="G52" s="93">
        <v>2018</v>
      </c>
      <c r="H52" s="99">
        <v>0</v>
      </c>
      <c r="I52" s="98">
        <v>0</v>
      </c>
      <c r="J52" s="123" t="s">
        <v>30</v>
      </c>
      <c r="K52" s="131"/>
      <c r="L52" s="132"/>
      <c r="M52" s="132"/>
      <c r="N52" s="134"/>
      <c r="O52" s="134"/>
      <c r="P52" s="135"/>
      <c r="Q52" s="132"/>
      <c r="R52" s="131"/>
      <c r="S52" s="136"/>
      <c r="T52" s="131"/>
      <c r="U52" s="131"/>
      <c r="V52" s="131"/>
      <c r="W52" s="131"/>
      <c r="X52" s="99">
        <v>9.111864406779661</v>
      </c>
      <c r="Y52" s="108">
        <v>0.264</v>
      </c>
      <c r="Z52" s="110">
        <f>(X52-Y52)*0.45</f>
        <v>3.981538983050848</v>
      </c>
      <c r="AA52" s="110">
        <f>(X52-Y52)*0.5</f>
        <v>4.423932203389831</v>
      </c>
      <c r="AB52" s="110">
        <f>(X52-Y52)*0.05</f>
        <v>0.4423932203389831</v>
      </c>
      <c r="AC52" s="99">
        <v>7.472881355932204</v>
      </c>
      <c r="AD52" s="108">
        <f>Y52</f>
        <v>0.264</v>
      </c>
      <c r="AE52" s="110">
        <f>(AC52-AD52)*0.45</f>
        <v>3.2439966101694915</v>
      </c>
      <c r="AF52" s="110">
        <f>(AC52-AD52)*0.5</f>
        <v>3.604440677966102</v>
      </c>
      <c r="AG52" s="110">
        <f>(AC52-AD52)*0.05</f>
        <v>0.3604440677966102</v>
      </c>
      <c r="AH52" s="123" t="s">
        <v>30</v>
      </c>
      <c r="AI52" s="123" t="s">
        <v>30</v>
      </c>
      <c r="AJ52" s="123" t="s">
        <v>30</v>
      </c>
      <c r="AK52" s="123" t="s">
        <v>30</v>
      </c>
      <c r="AL52" s="123" t="s">
        <v>30</v>
      </c>
      <c r="AM52" s="123" t="s">
        <v>30</v>
      </c>
      <c r="AN52" s="123" t="s">
        <v>30</v>
      </c>
      <c r="AO52" s="123" t="s">
        <v>30</v>
      </c>
      <c r="AP52" s="110">
        <v>0</v>
      </c>
      <c r="AQ52" s="110">
        <v>0</v>
      </c>
      <c r="AR52" s="99">
        <v>9.111864406779661</v>
      </c>
      <c r="AS52" s="99">
        <v>7.472881355932204</v>
      </c>
      <c r="AT52" s="104" t="s">
        <v>219</v>
      </c>
    </row>
    <row r="53" spans="1:46" s="50" customFormat="1" ht="49.5">
      <c r="A53" s="58" t="s">
        <v>114</v>
      </c>
      <c r="B53" s="67" t="s">
        <v>120</v>
      </c>
      <c r="C53" s="60" t="s">
        <v>121</v>
      </c>
      <c r="D53" s="92" t="s">
        <v>91</v>
      </c>
      <c r="E53" s="92">
        <v>2017</v>
      </c>
      <c r="F53" s="92" t="s">
        <v>30</v>
      </c>
      <c r="G53" s="92">
        <v>2018</v>
      </c>
      <c r="H53" s="98">
        <v>0</v>
      </c>
      <c r="I53" s="98">
        <v>0</v>
      </c>
      <c r="J53" s="123" t="s">
        <v>30</v>
      </c>
      <c r="K53" s="131"/>
      <c r="L53" s="132"/>
      <c r="M53" s="132"/>
      <c r="N53" s="134"/>
      <c r="O53" s="134"/>
      <c r="P53" s="135"/>
      <c r="Q53" s="132"/>
      <c r="R53" s="131"/>
      <c r="S53" s="136"/>
      <c r="T53" s="131"/>
      <c r="U53" s="131"/>
      <c r="V53" s="131"/>
      <c r="W53" s="131"/>
      <c r="X53" s="98">
        <v>0</v>
      </c>
      <c r="Y53" s="98">
        <v>0</v>
      </c>
      <c r="Z53" s="98">
        <v>0</v>
      </c>
      <c r="AA53" s="98">
        <v>0</v>
      </c>
      <c r="AB53" s="98">
        <v>0</v>
      </c>
      <c r="AC53" s="98">
        <v>1.6949152542372883</v>
      </c>
      <c r="AD53" s="108">
        <v>0.243</v>
      </c>
      <c r="AE53" s="110">
        <f>(AC53-AD53)*0.45</f>
        <v>0.6533618644067797</v>
      </c>
      <c r="AF53" s="110">
        <f>(AC53-AD53)*0.5</f>
        <v>0.7259576271186441</v>
      </c>
      <c r="AG53" s="110">
        <f>(AC53-AD53)*0.05</f>
        <v>0.07259576271186441</v>
      </c>
      <c r="AH53" s="123" t="s">
        <v>30</v>
      </c>
      <c r="AI53" s="123" t="s">
        <v>30</v>
      </c>
      <c r="AJ53" s="123" t="s">
        <v>30</v>
      </c>
      <c r="AK53" s="123" t="s">
        <v>30</v>
      </c>
      <c r="AL53" s="123" t="s">
        <v>30</v>
      </c>
      <c r="AM53" s="123" t="s">
        <v>30</v>
      </c>
      <c r="AN53" s="123" t="s">
        <v>30</v>
      </c>
      <c r="AO53" s="123" t="s">
        <v>30</v>
      </c>
      <c r="AP53" s="110">
        <v>0</v>
      </c>
      <c r="AQ53" s="110">
        <v>0</v>
      </c>
      <c r="AR53" s="98">
        <v>0</v>
      </c>
      <c r="AS53" s="98">
        <v>1.6949152542372883</v>
      </c>
      <c r="AT53" s="103" t="s">
        <v>218</v>
      </c>
    </row>
    <row r="54" spans="1:46" s="112" customFormat="1" ht="49.5">
      <c r="A54" s="68" t="s">
        <v>114</v>
      </c>
      <c r="B54" s="69" t="s">
        <v>122</v>
      </c>
      <c r="C54" s="70" t="s">
        <v>123</v>
      </c>
      <c r="D54" s="94" t="s">
        <v>61</v>
      </c>
      <c r="E54" s="94">
        <v>2018</v>
      </c>
      <c r="F54" s="94">
        <v>2018</v>
      </c>
      <c r="G54" s="94">
        <v>2020</v>
      </c>
      <c r="H54" s="100">
        <v>0</v>
      </c>
      <c r="I54" s="100">
        <v>0</v>
      </c>
      <c r="J54" s="137" t="s">
        <v>30</v>
      </c>
      <c r="K54" s="101"/>
      <c r="L54" s="95"/>
      <c r="M54" s="138"/>
      <c r="N54" s="139"/>
      <c r="O54" s="139"/>
      <c r="P54" s="111"/>
      <c r="Q54" s="95"/>
      <c r="R54" s="101"/>
      <c r="S54" s="140"/>
      <c r="T54" s="101"/>
      <c r="U54" s="101"/>
      <c r="V54" s="101"/>
      <c r="W54" s="101"/>
      <c r="X54" s="100">
        <v>8.789830508474576</v>
      </c>
      <c r="Y54" s="111">
        <v>0.212</v>
      </c>
      <c r="Z54" s="114">
        <f>(X54-Y54)*0.45</f>
        <v>3.8600237288135597</v>
      </c>
      <c r="AA54" s="114">
        <f>(X54-Y54)*0.5</f>
        <v>4.288915254237288</v>
      </c>
      <c r="AB54" s="114">
        <f>(X54-Y54)*0.05</f>
        <v>0.4288915254237289</v>
      </c>
      <c r="AC54" s="100">
        <v>0</v>
      </c>
      <c r="AD54" s="100">
        <v>0</v>
      </c>
      <c r="AE54" s="100">
        <v>0</v>
      </c>
      <c r="AF54" s="100">
        <v>0</v>
      </c>
      <c r="AG54" s="100">
        <v>0</v>
      </c>
      <c r="AH54" s="137" t="s">
        <v>30</v>
      </c>
      <c r="AI54" s="137" t="s">
        <v>30</v>
      </c>
      <c r="AJ54" s="137" t="s">
        <v>30</v>
      </c>
      <c r="AK54" s="137" t="s">
        <v>30</v>
      </c>
      <c r="AL54" s="137" t="s">
        <v>30</v>
      </c>
      <c r="AM54" s="137" t="s">
        <v>30</v>
      </c>
      <c r="AN54" s="137" t="s">
        <v>30</v>
      </c>
      <c r="AO54" s="137" t="s">
        <v>30</v>
      </c>
      <c r="AP54" s="100">
        <v>0</v>
      </c>
      <c r="AQ54" s="100">
        <v>0</v>
      </c>
      <c r="AR54" s="100">
        <v>8.789830508474576</v>
      </c>
      <c r="AS54" s="100">
        <v>0</v>
      </c>
      <c r="AT54" s="106" t="s">
        <v>220</v>
      </c>
    </row>
    <row r="55" spans="1:46" s="112" customFormat="1" ht="49.5">
      <c r="A55" s="68" t="s">
        <v>114</v>
      </c>
      <c r="B55" s="71" t="s">
        <v>124</v>
      </c>
      <c r="C55" s="70" t="s">
        <v>125</v>
      </c>
      <c r="D55" s="95" t="s">
        <v>91</v>
      </c>
      <c r="E55" s="94">
        <v>2018</v>
      </c>
      <c r="F55" s="94">
        <v>2018</v>
      </c>
      <c r="G55" s="95">
        <v>2020</v>
      </c>
      <c r="H55" s="100">
        <v>0</v>
      </c>
      <c r="I55" s="100">
        <v>0</v>
      </c>
      <c r="J55" s="137" t="s">
        <v>30</v>
      </c>
      <c r="K55" s="101"/>
      <c r="L55" s="95"/>
      <c r="M55" s="138"/>
      <c r="N55" s="139"/>
      <c r="O55" s="139"/>
      <c r="P55" s="111"/>
      <c r="Q55" s="95"/>
      <c r="R55" s="101"/>
      <c r="S55" s="140"/>
      <c r="T55" s="101"/>
      <c r="U55" s="101"/>
      <c r="V55" s="101"/>
      <c r="W55" s="101"/>
      <c r="X55" s="101">
        <v>4.443220338983052</v>
      </c>
      <c r="Y55" s="111">
        <v>0.263</v>
      </c>
      <c r="Z55" s="114">
        <f>(X55-Y55)*0.45</f>
        <v>1.8810991525423733</v>
      </c>
      <c r="AA55" s="114">
        <f>(X55-Y55)*0.5</f>
        <v>2.090110169491526</v>
      </c>
      <c r="AB55" s="114">
        <f>(X55-Y55)*0.05</f>
        <v>0.20901101694915258</v>
      </c>
      <c r="AC55" s="101">
        <v>0</v>
      </c>
      <c r="AD55" s="101">
        <v>0</v>
      </c>
      <c r="AE55" s="101">
        <v>0</v>
      </c>
      <c r="AF55" s="101">
        <v>0</v>
      </c>
      <c r="AG55" s="101">
        <v>0</v>
      </c>
      <c r="AH55" s="137" t="s">
        <v>30</v>
      </c>
      <c r="AI55" s="137" t="s">
        <v>30</v>
      </c>
      <c r="AJ55" s="137" t="s">
        <v>30</v>
      </c>
      <c r="AK55" s="137" t="s">
        <v>30</v>
      </c>
      <c r="AL55" s="137" t="s">
        <v>30</v>
      </c>
      <c r="AM55" s="137" t="s">
        <v>30</v>
      </c>
      <c r="AN55" s="137" t="s">
        <v>30</v>
      </c>
      <c r="AO55" s="137" t="s">
        <v>30</v>
      </c>
      <c r="AP55" s="101">
        <v>0</v>
      </c>
      <c r="AQ55" s="101">
        <v>0</v>
      </c>
      <c r="AR55" s="101">
        <v>4.443220338983052</v>
      </c>
      <c r="AS55" s="101">
        <v>0</v>
      </c>
      <c r="AT55" s="106" t="s">
        <v>220</v>
      </c>
    </row>
    <row r="56" spans="1:46" s="50" customFormat="1" ht="49.5">
      <c r="A56" s="58" t="s">
        <v>114</v>
      </c>
      <c r="B56" s="59" t="s">
        <v>126</v>
      </c>
      <c r="C56" s="60" t="s">
        <v>127</v>
      </c>
      <c r="D56" s="93" t="s">
        <v>91</v>
      </c>
      <c r="E56" s="92">
        <v>2017</v>
      </c>
      <c r="F56" s="92">
        <v>2018</v>
      </c>
      <c r="G56" s="93">
        <v>2018</v>
      </c>
      <c r="H56" s="99">
        <v>0</v>
      </c>
      <c r="I56" s="98">
        <v>0</v>
      </c>
      <c r="J56" s="123" t="s">
        <v>30</v>
      </c>
      <c r="K56" s="131"/>
      <c r="L56" s="132"/>
      <c r="M56" s="132"/>
      <c r="N56" s="134"/>
      <c r="O56" s="134"/>
      <c r="P56" s="135"/>
      <c r="Q56" s="132"/>
      <c r="R56" s="131"/>
      <c r="S56" s="131"/>
      <c r="T56" s="131"/>
      <c r="U56" s="131"/>
      <c r="V56" s="131"/>
      <c r="W56" s="131"/>
      <c r="X56" s="99">
        <v>1.6211864406779661</v>
      </c>
      <c r="Y56" s="108">
        <v>0.082</v>
      </c>
      <c r="Z56" s="110">
        <f>(X56-Y56)*0.45</f>
        <v>0.6926338983050847</v>
      </c>
      <c r="AA56" s="110">
        <f>(X56-Y56)*0.5</f>
        <v>0.769593220338983</v>
      </c>
      <c r="AB56" s="110">
        <f>(X56-Y56)*0.05</f>
        <v>0.07695932203389831</v>
      </c>
      <c r="AC56" s="99">
        <v>1.3296610169491525</v>
      </c>
      <c r="AD56" s="108">
        <v>0.082</v>
      </c>
      <c r="AE56" s="110">
        <f>(AC56-AD56)*0.45</f>
        <v>0.5614474576271186</v>
      </c>
      <c r="AF56" s="110">
        <f>(AC56-AD56)*0.5</f>
        <v>0.6238305084745762</v>
      </c>
      <c r="AG56" s="110">
        <f>(AC56-AD56)*0.05</f>
        <v>0.06238305084745763</v>
      </c>
      <c r="AH56" s="123" t="s">
        <v>30</v>
      </c>
      <c r="AI56" s="123" t="s">
        <v>30</v>
      </c>
      <c r="AJ56" s="123" t="s">
        <v>30</v>
      </c>
      <c r="AK56" s="123" t="s">
        <v>30</v>
      </c>
      <c r="AL56" s="123" t="s">
        <v>30</v>
      </c>
      <c r="AM56" s="123" t="s">
        <v>30</v>
      </c>
      <c r="AN56" s="123" t="s">
        <v>30</v>
      </c>
      <c r="AO56" s="123" t="s">
        <v>30</v>
      </c>
      <c r="AP56" s="110">
        <v>0</v>
      </c>
      <c r="AQ56" s="110">
        <v>0</v>
      </c>
      <c r="AR56" s="99">
        <v>1.6211864406779661</v>
      </c>
      <c r="AS56" s="99">
        <v>1.3296610169491525</v>
      </c>
      <c r="AT56" s="104" t="s">
        <v>219</v>
      </c>
    </row>
    <row r="57" spans="1:46" s="50" customFormat="1" ht="49.5">
      <c r="A57" s="58" t="s">
        <v>114</v>
      </c>
      <c r="B57" s="59" t="s">
        <v>128</v>
      </c>
      <c r="C57" s="60" t="s">
        <v>129</v>
      </c>
      <c r="D57" s="93" t="s">
        <v>91</v>
      </c>
      <c r="E57" s="92">
        <v>2017</v>
      </c>
      <c r="F57" s="92">
        <v>2018</v>
      </c>
      <c r="G57" s="93">
        <v>2018</v>
      </c>
      <c r="H57" s="99">
        <v>0</v>
      </c>
      <c r="I57" s="98">
        <v>0</v>
      </c>
      <c r="J57" s="123" t="s">
        <v>30</v>
      </c>
      <c r="K57" s="131"/>
      <c r="L57" s="132"/>
      <c r="M57" s="133"/>
      <c r="N57" s="134"/>
      <c r="O57" s="134"/>
      <c r="P57" s="135"/>
      <c r="Q57" s="132"/>
      <c r="R57" s="131"/>
      <c r="S57" s="136"/>
      <c r="T57" s="131"/>
      <c r="U57" s="131"/>
      <c r="V57" s="131"/>
      <c r="W57" s="131"/>
      <c r="X57" s="99">
        <v>1.292372881355932</v>
      </c>
      <c r="Y57" s="108">
        <v>0.066</v>
      </c>
      <c r="Z57" s="110">
        <f>(X57-Y57)*0.45</f>
        <v>0.5518677966101694</v>
      </c>
      <c r="AA57" s="110">
        <f>(X57-Y57)*0.5</f>
        <v>0.613186440677966</v>
      </c>
      <c r="AB57" s="110">
        <f>(X57-Y57)*0.05</f>
        <v>0.06131864406779661</v>
      </c>
      <c r="AC57" s="99">
        <v>1.0601694915254236</v>
      </c>
      <c r="AD57" s="108">
        <v>0.066</v>
      </c>
      <c r="AE57" s="110">
        <f aca="true" t="shared" si="13" ref="AE57:AE62">(AC57-AD57)*0.45</f>
        <v>0.44737627118644063</v>
      </c>
      <c r="AF57" s="110">
        <f aca="true" t="shared" si="14" ref="AF57:AF62">(AC57-AD57)*0.5</f>
        <v>0.4970847457627118</v>
      </c>
      <c r="AG57" s="110">
        <f aca="true" t="shared" si="15" ref="AG57:AG62">(AC57-AD57)*0.05</f>
        <v>0.04970847457627118</v>
      </c>
      <c r="AH57" s="123" t="s">
        <v>30</v>
      </c>
      <c r="AI57" s="123" t="s">
        <v>30</v>
      </c>
      <c r="AJ57" s="123" t="s">
        <v>30</v>
      </c>
      <c r="AK57" s="123" t="s">
        <v>30</v>
      </c>
      <c r="AL57" s="123" t="s">
        <v>30</v>
      </c>
      <c r="AM57" s="123" t="s">
        <v>30</v>
      </c>
      <c r="AN57" s="123" t="s">
        <v>30</v>
      </c>
      <c r="AO57" s="123" t="s">
        <v>30</v>
      </c>
      <c r="AP57" s="110">
        <v>0</v>
      </c>
      <c r="AQ57" s="110">
        <v>0</v>
      </c>
      <c r="AR57" s="99">
        <v>1.292372881355932</v>
      </c>
      <c r="AS57" s="99">
        <v>1.0601694915254236</v>
      </c>
      <c r="AT57" s="104" t="s">
        <v>219</v>
      </c>
    </row>
    <row r="58" spans="1:46" s="50" customFormat="1" ht="49.5">
      <c r="A58" s="58" t="s">
        <v>114</v>
      </c>
      <c r="B58" s="59" t="s">
        <v>130</v>
      </c>
      <c r="C58" s="60" t="s">
        <v>131</v>
      </c>
      <c r="D58" s="93" t="s">
        <v>91</v>
      </c>
      <c r="E58" s="92">
        <v>2017</v>
      </c>
      <c r="F58" s="92">
        <v>2018</v>
      </c>
      <c r="G58" s="93">
        <v>2018</v>
      </c>
      <c r="H58" s="99">
        <v>0</v>
      </c>
      <c r="I58" s="98">
        <v>0</v>
      </c>
      <c r="J58" s="123" t="s">
        <v>30</v>
      </c>
      <c r="K58" s="134"/>
      <c r="L58" s="132"/>
      <c r="M58" s="133"/>
      <c r="N58" s="132"/>
      <c r="O58" s="134"/>
      <c r="P58" s="131"/>
      <c r="Q58" s="131"/>
      <c r="R58" s="131"/>
      <c r="S58" s="131"/>
      <c r="T58" s="131"/>
      <c r="U58" s="131"/>
      <c r="V58" s="131"/>
      <c r="W58" s="131"/>
      <c r="X58" s="99">
        <v>3.172033898305085</v>
      </c>
      <c r="Y58" s="108">
        <v>0.161</v>
      </c>
      <c r="Z58" s="110">
        <f>(X58-Y58)*0.45</f>
        <v>1.3549652542372883</v>
      </c>
      <c r="AA58" s="110">
        <f>(X58-Y58)*0.5</f>
        <v>1.5055169491525424</v>
      </c>
      <c r="AB58" s="110">
        <f>(X58-Y58)*0.05</f>
        <v>0.15055169491525425</v>
      </c>
      <c r="AC58" s="99">
        <v>2.6016949152542375</v>
      </c>
      <c r="AD58" s="108">
        <v>0.161</v>
      </c>
      <c r="AE58" s="110">
        <f t="shared" si="13"/>
        <v>1.098312711864407</v>
      </c>
      <c r="AF58" s="110">
        <f t="shared" si="14"/>
        <v>1.2203474576271187</v>
      </c>
      <c r="AG58" s="110">
        <f t="shared" si="15"/>
        <v>0.12203474576271188</v>
      </c>
      <c r="AH58" s="123" t="s">
        <v>30</v>
      </c>
      <c r="AI58" s="123" t="s">
        <v>30</v>
      </c>
      <c r="AJ58" s="123" t="s">
        <v>30</v>
      </c>
      <c r="AK58" s="123" t="s">
        <v>30</v>
      </c>
      <c r="AL58" s="123" t="s">
        <v>30</v>
      </c>
      <c r="AM58" s="123" t="s">
        <v>30</v>
      </c>
      <c r="AN58" s="123" t="s">
        <v>30</v>
      </c>
      <c r="AO58" s="123" t="s">
        <v>30</v>
      </c>
      <c r="AP58" s="110">
        <v>0</v>
      </c>
      <c r="AQ58" s="110">
        <v>0</v>
      </c>
      <c r="AR58" s="99">
        <v>3.172033898305085</v>
      </c>
      <c r="AS58" s="99">
        <v>2.6016949152542375</v>
      </c>
      <c r="AT58" s="104" t="s">
        <v>219</v>
      </c>
    </row>
    <row r="59" spans="1:46" s="50" customFormat="1" ht="49.5">
      <c r="A59" s="58" t="s">
        <v>114</v>
      </c>
      <c r="B59" s="59" t="s">
        <v>132</v>
      </c>
      <c r="C59" s="60" t="s">
        <v>133</v>
      </c>
      <c r="D59" s="93" t="s">
        <v>91</v>
      </c>
      <c r="E59" s="92">
        <v>2016</v>
      </c>
      <c r="F59" s="92" t="s">
        <v>30</v>
      </c>
      <c r="G59" s="93">
        <v>2018</v>
      </c>
      <c r="H59" s="99">
        <v>0</v>
      </c>
      <c r="I59" s="98">
        <v>0</v>
      </c>
      <c r="J59" s="123" t="s">
        <v>30</v>
      </c>
      <c r="K59" s="134"/>
      <c r="L59" s="132"/>
      <c r="M59" s="133"/>
      <c r="N59" s="132"/>
      <c r="O59" s="134"/>
      <c r="P59" s="131"/>
      <c r="Q59" s="131"/>
      <c r="R59" s="136"/>
      <c r="S59" s="136"/>
      <c r="T59" s="131"/>
      <c r="U59" s="131"/>
      <c r="V59" s="131"/>
      <c r="W59" s="131"/>
      <c r="X59" s="99">
        <v>0</v>
      </c>
      <c r="Y59" s="99">
        <v>0</v>
      </c>
      <c r="Z59" s="99">
        <v>0</v>
      </c>
      <c r="AA59" s="99">
        <v>0</v>
      </c>
      <c r="AB59" s="99">
        <v>0</v>
      </c>
      <c r="AC59" s="99">
        <v>6.657627118644068</v>
      </c>
      <c r="AD59" s="108">
        <v>0.677445</v>
      </c>
      <c r="AE59" s="110">
        <f t="shared" si="13"/>
        <v>2.6910819533898307</v>
      </c>
      <c r="AF59" s="110">
        <f t="shared" si="14"/>
        <v>2.990091059322034</v>
      </c>
      <c r="AG59" s="110">
        <f t="shared" si="15"/>
        <v>0.2990091059322034</v>
      </c>
      <c r="AH59" s="123" t="s">
        <v>30</v>
      </c>
      <c r="AI59" s="123" t="s">
        <v>30</v>
      </c>
      <c r="AJ59" s="123" t="s">
        <v>30</v>
      </c>
      <c r="AK59" s="123" t="s">
        <v>30</v>
      </c>
      <c r="AL59" s="123" t="s">
        <v>30</v>
      </c>
      <c r="AM59" s="123" t="s">
        <v>30</v>
      </c>
      <c r="AN59" s="123" t="s">
        <v>30</v>
      </c>
      <c r="AO59" s="123" t="s">
        <v>30</v>
      </c>
      <c r="AP59" s="110">
        <v>0</v>
      </c>
      <c r="AQ59" s="110">
        <v>0</v>
      </c>
      <c r="AR59" s="99">
        <v>0</v>
      </c>
      <c r="AS59" s="99">
        <v>6.657627118644068</v>
      </c>
      <c r="AT59" s="103" t="s">
        <v>218</v>
      </c>
    </row>
    <row r="60" spans="1:46" s="50" customFormat="1" ht="49.5">
      <c r="A60" s="58" t="s">
        <v>114</v>
      </c>
      <c r="B60" s="59" t="s">
        <v>134</v>
      </c>
      <c r="C60" s="60" t="s">
        <v>135</v>
      </c>
      <c r="D60" s="93" t="s">
        <v>91</v>
      </c>
      <c r="E60" s="92">
        <v>2016</v>
      </c>
      <c r="F60" s="92" t="s">
        <v>30</v>
      </c>
      <c r="G60" s="92">
        <v>2018</v>
      </c>
      <c r="H60" s="99">
        <v>0</v>
      </c>
      <c r="I60" s="98">
        <v>0</v>
      </c>
      <c r="J60" s="123" t="s">
        <v>30</v>
      </c>
      <c r="K60" s="134"/>
      <c r="L60" s="132"/>
      <c r="M60" s="133"/>
      <c r="N60" s="132"/>
      <c r="O60" s="134"/>
      <c r="P60" s="131"/>
      <c r="Q60" s="131"/>
      <c r="R60" s="136"/>
      <c r="S60" s="136"/>
      <c r="T60" s="131"/>
      <c r="U60" s="131"/>
      <c r="V60" s="131"/>
      <c r="W60" s="131"/>
      <c r="X60" s="98">
        <v>0</v>
      </c>
      <c r="Y60" s="98">
        <v>0</v>
      </c>
      <c r="Z60" s="98">
        <v>0</v>
      </c>
      <c r="AA60" s="98">
        <v>0</v>
      </c>
      <c r="AB60" s="98">
        <v>0</v>
      </c>
      <c r="AC60" s="98">
        <v>2.707627118644068</v>
      </c>
      <c r="AD60" s="108">
        <v>0.136398</v>
      </c>
      <c r="AE60" s="110">
        <f t="shared" si="13"/>
        <v>1.1570531033898306</v>
      </c>
      <c r="AF60" s="110">
        <f t="shared" si="14"/>
        <v>1.285614559322034</v>
      </c>
      <c r="AG60" s="110">
        <f t="shared" si="15"/>
        <v>0.12856145593220342</v>
      </c>
      <c r="AH60" s="123" t="s">
        <v>30</v>
      </c>
      <c r="AI60" s="123" t="s">
        <v>30</v>
      </c>
      <c r="AJ60" s="123" t="s">
        <v>30</v>
      </c>
      <c r="AK60" s="123" t="s">
        <v>30</v>
      </c>
      <c r="AL60" s="123" t="s">
        <v>30</v>
      </c>
      <c r="AM60" s="123" t="s">
        <v>30</v>
      </c>
      <c r="AN60" s="123" t="s">
        <v>30</v>
      </c>
      <c r="AO60" s="123" t="s">
        <v>30</v>
      </c>
      <c r="AP60" s="110">
        <v>0</v>
      </c>
      <c r="AQ60" s="110">
        <v>0</v>
      </c>
      <c r="AR60" s="98">
        <v>0</v>
      </c>
      <c r="AS60" s="98">
        <v>2.707627118644068</v>
      </c>
      <c r="AT60" s="103" t="s">
        <v>218</v>
      </c>
    </row>
    <row r="61" spans="1:46" s="37" customFormat="1" ht="49.5">
      <c r="A61" s="58" t="s">
        <v>114</v>
      </c>
      <c r="B61" s="59" t="s">
        <v>136</v>
      </c>
      <c r="C61" s="60" t="s">
        <v>137</v>
      </c>
      <c r="D61" s="93" t="s">
        <v>91</v>
      </c>
      <c r="E61" s="92">
        <v>2016</v>
      </c>
      <c r="F61" s="92" t="s">
        <v>30</v>
      </c>
      <c r="G61" s="92">
        <v>2018</v>
      </c>
      <c r="H61" s="99">
        <v>0</v>
      </c>
      <c r="I61" s="98">
        <v>0</v>
      </c>
      <c r="J61" s="123" t="s">
        <v>30</v>
      </c>
      <c r="K61" s="23"/>
      <c r="L61" s="23"/>
      <c r="M61" s="23"/>
      <c r="N61" s="23"/>
      <c r="O61" s="23"/>
      <c r="P61" s="118"/>
      <c r="Q61" s="118"/>
      <c r="R61" s="118"/>
      <c r="S61" s="118"/>
      <c r="T61" s="99"/>
      <c r="U61" s="99"/>
      <c r="V61" s="99"/>
      <c r="W61" s="99"/>
      <c r="X61" s="98">
        <v>0</v>
      </c>
      <c r="Y61" s="98">
        <v>0</v>
      </c>
      <c r="Z61" s="98">
        <v>0</v>
      </c>
      <c r="AA61" s="98">
        <v>0</v>
      </c>
      <c r="AB61" s="98">
        <v>0</v>
      </c>
      <c r="AC61" s="98">
        <v>0.8389830508474576</v>
      </c>
      <c r="AD61" s="108">
        <v>0.054559</v>
      </c>
      <c r="AE61" s="110">
        <f t="shared" si="13"/>
        <v>0.3529908228813559</v>
      </c>
      <c r="AF61" s="110">
        <f t="shared" si="14"/>
        <v>0.3922120254237288</v>
      </c>
      <c r="AG61" s="110">
        <f t="shared" si="15"/>
        <v>0.03922120254237288</v>
      </c>
      <c r="AH61" s="123" t="s">
        <v>30</v>
      </c>
      <c r="AI61" s="123" t="s">
        <v>30</v>
      </c>
      <c r="AJ61" s="123" t="s">
        <v>30</v>
      </c>
      <c r="AK61" s="123" t="s">
        <v>30</v>
      </c>
      <c r="AL61" s="123" t="s">
        <v>30</v>
      </c>
      <c r="AM61" s="123" t="s">
        <v>30</v>
      </c>
      <c r="AN61" s="123" t="s">
        <v>30</v>
      </c>
      <c r="AO61" s="123" t="s">
        <v>30</v>
      </c>
      <c r="AP61" s="110">
        <v>0</v>
      </c>
      <c r="AQ61" s="110">
        <v>0</v>
      </c>
      <c r="AR61" s="98">
        <v>0</v>
      </c>
      <c r="AS61" s="98">
        <v>0.8389830508474576</v>
      </c>
      <c r="AT61" s="103" t="s">
        <v>218</v>
      </c>
    </row>
    <row r="62" spans="1:46" s="37" customFormat="1" ht="49.5">
      <c r="A62" s="58" t="s">
        <v>114</v>
      </c>
      <c r="B62" s="59" t="s">
        <v>138</v>
      </c>
      <c r="C62" s="60" t="s">
        <v>139</v>
      </c>
      <c r="D62" s="93" t="s">
        <v>91</v>
      </c>
      <c r="E62" s="92">
        <v>2016</v>
      </c>
      <c r="F62" s="92" t="s">
        <v>30</v>
      </c>
      <c r="G62" s="92">
        <v>2018</v>
      </c>
      <c r="H62" s="99">
        <v>0</v>
      </c>
      <c r="I62" s="98">
        <v>0</v>
      </c>
      <c r="J62" s="123" t="s">
        <v>30</v>
      </c>
      <c r="K62" s="23"/>
      <c r="L62" s="23"/>
      <c r="M62" s="23"/>
      <c r="N62" s="23"/>
      <c r="O62" s="23"/>
      <c r="P62" s="118"/>
      <c r="Q62" s="118"/>
      <c r="R62" s="118"/>
      <c r="S62" s="118"/>
      <c r="T62" s="99"/>
      <c r="U62" s="99"/>
      <c r="V62" s="99"/>
      <c r="W62" s="99"/>
      <c r="X62" s="98">
        <v>0</v>
      </c>
      <c r="Y62" s="98">
        <v>0</v>
      </c>
      <c r="Z62" s="98">
        <v>0</v>
      </c>
      <c r="AA62" s="98">
        <v>0</v>
      </c>
      <c r="AB62" s="98">
        <v>0</v>
      </c>
      <c r="AC62" s="98">
        <v>2.3550847457627118</v>
      </c>
      <c r="AD62" s="108">
        <v>0.129124</v>
      </c>
      <c r="AE62" s="110">
        <f t="shared" si="13"/>
        <v>1.0016823355932203</v>
      </c>
      <c r="AF62" s="110">
        <f t="shared" si="14"/>
        <v>1.1129803728813559</v>
      </c>
      <c r="AG62" s="110">
        <f t="shared" si="15"/>
        <v>0.11129803728813559</v>
      </c>
      <c r="AH62" s="123" t="s">
        <v>30</v>
      </c>
      <c r="AI62" s="123" t="s">
        <v>30</v>
      </c>
      <c r="AJ62" s="123" t="s">
        <v>30</v>
      </c>
      <c r="AK62" s="123" t="s">
        <v>30</v>
      </c>
      <c r="AL62" s="123" t="s">
        <v>30</v>
      </c>
      <c r="AM62" s="123" t="s">
        <v>30</v>
      </c>
      <c r="AN62" s="123" t="s">
        <v>30</v>
      </c>
      <c r="AO62" s="123" t="s">
        <v>30</v>
      </c>
      <c r="AP62" s="110">
        <v>0</v>
      </c>
      <c r="AQ62" s="110">
        <v>0</v>
      </c>
      <c r="AR62" s="98">
        <v>0</v>
      </c>
      <c r="AS62" s="98">
        <v>2.3550847457627118</v>
      </c>
      <c r="AT62" s="103" t="s">
        <v>218</v>
      </c>
    </row>
    <row r="63" spans="1:46" s="50" customFormat="1" ht="49.5">
      <c r="A63" s="58" t="s">
        <v>114</v>
      </c>
      <c r="B63" s="59" t="s">
        <v>140</v>
      </c>
      <c r="C63" s="60" t="s">
        <v>141</v>
      </c>
      <c r="D63" s="93" t="s">
        <v>91</v>
      </c>
      <c r="E63" s="92">
        <v>2016</v>
      </c>
      <c r="F63" s="92" t="s">
        <v>30</v>
      </c>
      <c r="G63" s="92">
        <v>2018</v>
      </c>
      <c r="H63" s="99">
        <v>0</v>
      </c>
      <c r="I63" s="98">
        <v>0</v>
      </c>
      <c r="J63" s="123" t="s">
        <v>30</v>
      </c>
      <c r="K63" s="134"/>
      <c r="L63" s="132"/>
      <c r="M63" s="132"/>
      <c r="N63" s="134"/>
      <c r="O63" s="134"/>
      <c r="P63" s="141"/>
      <c r="Q63" s="131"/>
      <c r="R63" s="131"/>
      <c r="S63" s="136"/>
      <c r="T63" s="131"/>
      <c r="U63" s="131"/>
      <c r="V63" s="131"/>
      <c r="W63" s="131"/>
      <c r="X63" s="98">
        <v>0</v>
      </c>
      <c r="Y63" s="98">
        <v>0</v>
      </c>
      <c r="Z63" s="98">
        <v>0</v>
      </c>
      <c r="AA63" s="98">
        <v>0</v>
      </c>
      <c r="AB63" s="98">
        <v>0</v>
      </c>
      <c r="AC63" s="98">
        <v>3.044915254237288</v>
      </c>
      <c r="AD63" s="108">
        <v>0.166406</v>
      </c>
      <c r="AE63" s="110">
        <f>(AC63-AD63)*0.45</f>
        <v>1.2953291644067797</v>
      </c>
      <c r="AF63" s="110">
        <f>(AC63-AD63)*0.5</f>
        <v>1.4392546271186442</v>
      </c>
      <c r="AG63" s="110">
        <f>(AC63-AD63)*0.05</f>
        <v>0.14392546271186443</v>
      </c>
      <c r="AH63" s="123" t="s">
        <v>30</v>
      </c>
      <c r="AI63" s="123" t="s">
        <v>30</v>
      </c>
      <c r="AJ63" s="123" t="s">
        <v>30</v>
      </c>
      <c r="AK63" s="123" t="s">
        <v>30</v>
      </c>
      <c r="AL63" s="123" t="s">
        <v>30</v>
      </c>
      <c r="AM63" s="123" t="s">
        <v>30</v>
      </c>
      <c r="AN63" s="123" t="s">
        <v>30</v>
      </c>
      <c r="AO63" s="123" t="s">
        <v>30</v>
      </c>
      <c r="AP63" s="110">
        <v>0</v>
      </c>
      <c r="AQ63" s="110">
        <v>0</v>
      </c>
      <c r="AR63" s="98">
        <v>0</v>
      </c>
      <c r="AS63" s="98">
        <v>3.044915254237288</v>
      </c>
      <c r="AT63" s="103" t="s">
        <v>218</v>
      </c>
    </row>
    <row r="64" spans="1:46" s="37" customFormat="1" ht="49.5">
      <c r="A64" s="58" t="s">
        <v>114</v>
      </c>
      <c r="B64" s="59" t="s">
        <v>142</v>
      </c>
      <c r="C64" s="60" t="s">
        <v>143</v>
      </c>
      <c r="D64" s="93" t="s">
        <v>91</v>
      </c>
      <c r="E64" s="92">
        <v>2016</v>
      </c>
      <c r="F64" s="92" t="s">
        <v>30</v>
      </c>
      <c r="G64" s="92">
        <v>2018</v>
      </c>
      <c r="H64" s="99">
        <v>0</v>
      </c>
      <c r="I64" s="98">
        <v>0</v>
      </c>
      <c r="J64" s="123" t="s">
        <v>30</v>
      </c>
      <c r="K64" s="23"/>
      <c r="L64" s="23"/>
      <c r="M64" s="23"/>
      <c r="N64" s="23"/>
      <c r="O64" s="23"/>
      <c r="P64" s="23"/>
      <c r="Q64" s="23"/>
      <c r="R64" s="23"/>
      <c r="S64" s="23"/>
      <c r="T64" s="99"/>
      <c r="U64" s="99"/>
      <c r="V64" s="99"/>
      <c r="W64" s="99"/>
      <c r="X64" s="98">
        <v>0</v>
      </c>
      <c r="Y64" s="98">
        <v>0</v>
      </c>
      <c r="Z64" s="98">
        <v>0</v>
      </c>
      <c r="AA64" s="98">
        <v>0</v>
      </c>
      <c r="AB64" s="98">
        <v>0</v>
      </c>
      <c r="AC64" s="98">
        <v>1.9542372881355934</v>
      </c>
      <c r="AD64" s="99">
        <v>0.098207</v>
      </c>
      <c r="AE64" s="110">
        <f>(AC64-AD64)*0.45</f>
        <v>0.8352136296610171</v>
      </c>
      <c r="AF64" s="110">
        <f>(AC64-AD64)*0.5</f>
        <v>0.9280151440677967</v>
      </c>
      <c r="AG64" s="110">
        <f>(AC64-AD64)*0.05</f>
        <v>0.09280151440677968</v>
      </c>
      <c r="AH64" s="123" t="s">
        <v>30</v>
      </c>
      <c r="AI64" s="123" t="s">
        <v>30</v>
      </c>
      <c r="AJ64" s="123" t="s">
        <v>30</v>
      </c>
      <c r="AK64" s="123" t="s">
        <v>30</v>
      </c>
      <c r="AL64" s="123" t="s">
        <v>30</v>
      </c>
      <c r="AM64" s="123" t="s">
        <v>30</v>
      </c>
      <c r="AN64" s="123" t="s">
        <v>30</v>
      </c>
      <c r="AO64" s="123" t="s">
        <v>30</v>
      </c>
      <c r="AP64" s="110">
        <v>0</v>
      </c>
      <c r="AQ64" s="110">
        <v>0</v>
      </c>
      <c r="AR64" s="98">
        <v>0</v>
      </c>
      <c r="AS64" s="98">
        <v>1.9542372881355934</v>
      </c>
      <c r="AT64" s="103" t="s">
        <v>218</v>
      </c>
    </row>
    <row r="65" spans="1:46" s="50" customFormat="1" ht="33">
      <c r="A65" s="58" t="s">
        <v>114</v>
      </c>
      <c r="B65" s="59" t="s">
        <v>144</v>
      </c>
      <c r="C65" s="60" t="s">
        <v>145</v>
      </c>
      <c r="D65" s="93" t="s">
        <v>61</v>
      </c>
      <c r="E65" s="92">
        <v>2018</v>
      </c>
      <c r="F65" s="93">
        <v>2019</v>
      </c>
      <c r="G65" s="92">
        <v>2019</v>
      </c>
      <c r="H65" s="99">
        <v>0</v>
      </c>
      <c r="I65" s="98">
        <v>0</v>
      </c>
      <c r="J65" s="123" t="s">
        <v>30</v>
      </c>
      <c r="K65" s="124"/>
      <c r="L65" s="93"/>
      <c r="M65" s="93"/>
      <c r="N65" s="124"/>
      <c r="O65" s="124"/>
      <c r="P65" s="123"/>
      <c r="Q65" s="123"/>
      <c r="R65" s="99"/>
      <c r="S65" s="99"/>
      <c r="T65" s="99"/>
      <c r="U65" s="99"/>
      <c r="V65" s="99"/>
      <c r="W65" s="99"/>
      <c r="X65" s="99">
        <v>0</v>
      </c>
      <c r="Y65" s="99">
        <v>0</v>
      </c>
      <c r="Z65" s="99">
        <v>0</v>
      </c>
      <c r="AA65" s="99">
        <v>0</v>
      </c>
      <c r="AB65" s="99">
        <v>0</v>
      </c>
      <c r="AC65" s="99">
        <v>0.15338983050847457</v>
      </c>
      <c r="AD65" s="108">
        <f aca="true" t="shared" si="16" ref="AD65:AD71">AC65</f>
        <v>0.15338983050847457</v>
      </c>
      <c r="AE65" s="108">
        <v>0</v>
      </c>
      <c r="AF65" s="108">
        <v>0</v>
      </c>
      <c r="AG65" s="108">
        <v>0</v>
      </c>
      <c r="AH65" s="123" t="s">
        <v>30</v>
      </c>
      <c r="AI65" s="123" t="s">
        <v>30</v>
      </c>
      <c r="AJ65" s="123" t="s">
        <v>30</v>
      </c>
      <c r="AK65" s="123" t="s">
        <v>30</v>
      </c>
      <c r="AL65" s="123" t="s">
        <v>30</v>
      </c>
      <c r="AM65" s="123" t="s">
        <v>30</v>
      </c>
      <c r="AN65" s="123" t="s">
        <v>30</v>
      </c>
      <c r="AO65" s="123" t="s">
        <v>30</v>
      </c>
      <c r="AP65" s="108">
        <v>0</v>
      </c>
      <c r="AQ65" s="108">
        <v>0</v>
      </c>
      <c r="AR65" s="99">
        <v>0</v>
      </c>
      <c r="AS65" s="99">
        <v>0.15338983050847457</v>
      </c>
      <c r="AT65" s="103" t="s">
        <v>218</v>
      </c>
    </row>
    <row r="66" spans="1:46" s="50" customFormat="1" ht="33">
      <c r="A66" s="58" t="s">
        <v>114</v>
      </c>
      <c r="B66" s="59" t="s">
        <v>146</v>
      </c>
      <c r="C66" s="60" t="s">
        <v>147</v>
      </c>
      <c r="D66" s="92" t="s">
        <v>61</v>
      </c>
      <c r="E66" s="92">
        <v>2018</v>
      </c>
      <c r="F66" s="92">
        <v>2019</v>
      </c>
      <c r="G66" s="92">
        <v>2019</v>
      </c>
      <c r="H66" s="99">
        <v>0</v>
      </c>
      <c r="I66" s="98">
        <v>0</v>
      </c>
      <c r="J66" s="123" t="s">
        <v>30</v>
      </c>
      <c r="K66" s="124"/>
      <c r="L66" s="93"/>
      <c r="M66" s="93"/>
      <c r="N66" s="124"/>
      <c r="O66" s="124"/>
      <c r="P66" s="123"/>
      <c r="Q66" s="123"/>
      <c r="R66" s="99"/>
      <c r="S66" s="99"/>
      <c r="T66" s="99"/>
      <c r="U66" s="99"/>
      <c r="V66" s="99"/>
      <c r="W66" s="99"/>
      <c r="X66" s="98">
        <v>0</v>
      </c>
      <c r="Y66" s="98">
        <v>0</v>
      </c>
      <c r="Z66" s="98">
        <v>0</v>
      </c>
      <c r="AA66" s="98">
        <v>0</v>
      </c>
      <c r="AB66" s="98">
        <v>0</v>
      </c>
      <c r="AC66" s="98">
        <v>0.30254237288135594</v>
      </c>
      <c r="AD66" s="108">
        <f t="shared" si="16"/>
        <v>0.30254237288135594</v>
      </c>
      <c r="AE66" s="108">
        <v>0</v>
      </c>
      <c r="AF66" s="108">
        <v>0</v>
      </c>
      <c r="AG66" s="108">
        <v>0</v>
      </c>
      <c r="AH66" s="123" t="s">
        <v>30</v>
      </c>
      <c r="AI66" s="123" t="s">
        <v>30</v>
      </c>
      <c r="AJ66" s="123" t="s">
        <v>30</v>
      </c>
      <c r="AK66" s="123" t="s">
        <v>30</v>
      </c>
      <c r="AL66" s="123" t="s">
        <v>30</v>
      </c>
      <c r="AM66" s="123" t="s">
        <v>30</v>
      </c>
      <c r="AN66" s="123" t="s">
        <v>30</v>
      </c>
      <c r="AO66" s="123" t="s">
        <v>30</v>
      </c>
      <c r="AP66" s="108">
        <v>0</v>
      </c>
      <c r="AQ66" s="108">
        <v>0</v>
      </c>
      <c r="AR66" s="98">
        <v>0</v>
      </c>
      <c r="AS66" s="98">
        <v>0.30254237288135594</v>
      </c>
      <c r="AT66" s="103" t="s">
        <v>218</v>
      </c>
    </row>
    <row r="67" spans="1:46" s="50" customFormat="1" ht="33">
      <c r="A67" s="58" t="s">
        <v>114</v>
      </c>
      <c r="B67" s="59" t="s">
        <v>148</v>
      </c>
      <c r="C67" s="60" t="s">
        <v>149</v>
      </c>
      <c r="D67" s="93" t="s">
        <v>61</v>
      </c>
      <c r="E67" s="92">
        <v>2018</v>
      </c>
      <c r="F67" s="93">
        <v>2019</v>
      </c>
      <c r="G67" s="92">
        <v>2019</v>
      </c>
      <c r="H67" s="99">
        <v>0</v>
      </c>
      <c r="I67" s="98">
        <v>0</v>
      </c>
      <c r="J67" s="123" t="s">
        <v>30</v>
      </c>
      <c r="K67" s="134"/>
      <c r="L67" s="132"/>
      <c r="M67" s="132"/>
      <c r="N67" s="132"/>
      <c r="O67" s="134"/>
      <c r="P67" s="131"/>
      <c r="Q67" s="131"/>
      <c r="R67" s="136"/>
      <c r="S67" s="131"/>
      <c r="T67" s="131"/>
      <c r="U67" s="131"/>
      <c r="V67" s="131"/>
      <c r="W67" s="131"/>
      <c r="X67" s="99">
        <v>0</v>
      </c>
      <c r="Y67" s="99">
        <v>0</v>
      </c>
      <c r="Z67" s="99">
        <v>0</v>
      </c>
      <c r="AA67" s="99">
        <v>0</v>
      </c>
      <c r="AB67" s="99">
        <v>0</v>
      </c>
      <c r="AC67" s="99">
        <v>0.1423728813559322</v>
      </c>
      <c r="AD67" s="108">
        <f t="shared" si="16"/>
        <v>0.1423728813559322</v>
      </c>
      <c r="AE67" s="108">
        <v>0</v>
      </c>
      <c r="AF67" s="108">
        <v>0</v>
      </c>
      <c r="AG67" s="108">
        <v>0</v>
      </c>
      <c r="AH67" s="123" t="s">
        <v>30</v>
      </c>
      <c r="AI67" s="123" t="s">
        <v>30</v>
      </c>
      <c r="AJ67" s="123" t="s">
        <v>30</v>
      </c>
      <c r="AK67" s="123" t="s">
        <v>30</v>
      </c>
      <c r="AL67" s="123" t="s">
        <v>30</v>
      </c>
      <c r="AM67" s="123" t="s">
        <v>30</v>
      </c>
      <c r="AN67" s="123" t="s">
        <v>30</v>
      </c>
      <c r="AO67" s="123" t="s">
        <v>30</v>
      </c>
      <c r="AP67" s="108">
        <v>0</v>
      </c>
      <c r="AQ67" s="108">
        <v>0</v>
      </c>
      <c r="AR67" s="99">
        <v>0</v>
      </c>
      <c r="AS67" s="99">
        <v>0.1423728813559322</v>
      </c>
      <c r="AT67" s="103" t="s">
        <v>218</v>
      </c>
    </row>
    <row r="68" spans="1:46" s="50" customFormat="1" ht="33">
      <c r="A68" s="58" t="s">
        <v>114</v>
      </c>
      <c r="B68" s="59" t="s">
        <v>150</v>
      </c>
      <c r="C68" s="60" t="s">
        <v>151</v>
      </c>
      <c r="D68" s="93" t="s">
        <v>61</v>
      </c>
      <c r="E68" s="92">
        <v>2018</v>
      </c>
      <c r="F68" s="93">
        <v>2019</v>
      </c>
      <c r="G68" s="92">
        <v>2019</v>
      </c>
      <c r="H68" s="99">
        <v>0</v>
      </c>
      <c r="I68" s="98">
        <v>0</v>
      </c>
      <c r="J68" s="123" t="s">
        <v>30</v>
      </c>
      <c r="K68" s="134"/>
      <c r="L68" s="132"/>
      <c r="M68" s="132"/>
      <c r="N68" s="134"/>
      <c r="O68" s="134"/>
      <c r="P68" s="141"/>
      <c r="Q68" s="131"/>
      <c r="R68" s="132"/>
      <c r="S68" s="131"/>
      <c r="T68" s="131"/>
      <c r="U68" s="131"/>
      <c r="V68" s="131"/>
      <c r="W68" s="131"/>
      <c r="X68" s="99">
        <v>0</v>
      </c>
      <c r="Y68" s="99">
        <v>0</v>
      </c>
      <c r="Z68" s="99">
        <v>0</v>
      </c>
      <c r="AA68" s="99">
        <v>0</v>
      </c>
      <c r="AB68" s="99">
        <v>0</v>
      </c>
      <c r="AC68" s="99">
        <v>0.10677966101694916</v>
      </c>
      <c r="AD68" s="108">
        <f t="shared" si="16"/>
        <v>0.10677966101694916</v>
      </c>
      <c r="AE68" s="108">
        <v>0</v>
      </c>
      <c r="AF68" s="108">
        <v>0</v>
      </c>
      <c r="AG68" s="108">
        <v>0</v>
      </c>
      <c r="AH68" s="123" t="s">
        <v>30</v>
      </c>
      <c r="AI68" s="123" t="s">
        <v>30</v>
      </c>
      <c r="AJ68" s="123" t="s">
        <v>30</v>
      </c>
      <c r="AK68" s="123" t="s">
        <v>30</v>
      </c>
      <c r="AL68" s="123" t="s">
        <v>30</v>
      </c>
      <c r="AM68" s="123" t="s">
        <v>30</v>
      </c>
      <c r="AN68" s="123" t="s">
        <v>30</v>
      </c>
      <c r="AO68" s="123" t="s">
        <v>30</v>
      </c>
      <c r="AP68" s="108">
        <v>0</v>
      </c>
      <c r="AQ68" s="108">
        <v>0</v>
      </c>
      <c r="AR68" s="99">
        <v>0</v>
      </c>
      <c r="AS68" s="99">
        <v>0.10677966101694916</v>
      </c>
      <c r="AT68" s="103" t="s">
        <v>218</v>
      </c>
    </row>
    <row r="69" spans="1:46" s="37" customFormat="1" ht="33">
      <c r="A69" s="58" t="s">
        <v>114</v>
      </c>
      <c r="B69" s="59" t="s">
        <v>152</v>
      </c>
      <c r="C69" s="60" t="s">
        <v>153</v>
      </c>
      <c r="D69" s="93" t="s">
        <v>61</v>
      </c>
      <c r="E69" s="92">
        <v>2018</v>
      </c>
      <c r="F69" s="93">
        <v>2019</v>
      </c>
      <c r="G69" s="93">
        <v>2019</v>
      </c>
      <c r="H69" s="99">
        <v>0</v>
      </c>
      <c r="I69" s="98">
        <v>0</v>
      </c>
      <c r="J69" s="123" t="s">
        <v>30</v>
      </c>
      <c r="K69" s="142"/>
      <c r="L69" s="142"/>
      <c r="M69" s="142"/>
      <c r="N69" s="142"/>
      <c r="O69" s="142"/>
      <c r="P69" s="143"/>
      <c r="Q69" s="143"/>
      <c r="R69" s="143"/>
      <c r="S69" s="143"/>
      <c r="T69" s="99"/>
      <c r="U69" s="99"/>
      <c r="V69" s="99"/>
      <c r="W69" s="99"/>
      <c r="X69" s="99">
        <v>0</v>
      </c>
      <c r="Y69" s="99">
        <v>0</v>
      </c>
      <c r="Z69" s="99">
        <v>0</v>
      </c>
      <c r="AA69" s="99">
        <v>0</v>
      </c>
      <c r="AB69" s="99">
        <v>0</v>
      </c>
      <c r="AC69" s="99">
        <v>0.15423728813559323</v>
      </c>
      <c r="AD69" s="108">
        <f t="shared" si="16"/>
        <v>0.15423728813559323</v>
      </c>
      <c r="AE69" s="108">
        <v>0</v>
      </c>
      <c r="AF69" s="108">
        <v>0</v>
      </c>
      <c r="AG69" s="108">
        <v>0</v>
      </c>
      <c r="AH69" s="123" t="s">
        <v>30</v>
      </c>
      <c r="AI69" s="123" t="s">
        <v>30</v>
      </c>
      <c r="AJ69" s="123" t="s">
        <v>30</v>
      </c>
      <c r="AK69" s="123" t="s">
        <v>30</v>
      </c>
      <c r="AL69" s="123" t="s">
        <v>30</v>
      </c>
      <c r="AM69" s="123" t="s">
        <v>30</v>
      </c>
      <c r="AN69" s="123" t="s">
        <v>30</v>
      </c>
      <c r="AO69" s="123" t="s">
        <v>30</v>
      </c>
      <c r="AP69" s="108">
        <v>0</v>
      </c>
      <c r="AQ69" s="108">
        <v>0</v>
      </c>
      <c r="AR69" s="99">
        <v>0</v>
      </c>
      <c r="AS69" s="99">
        <v>0.15423728813559323</v>
      </c>
      <c r="AT69" s="103" t="s">
        <v>218</v>
      </c>
    </row>
    <row r="70" spans="1:46" s="37" customFormat="1" ht="49.5">
      <c r="A70" s="58" t="s">
        <v>114</v>
      </c>
      <c r="B70" s="59" t="s">
        <v>154</v>
      </c>
      <c r="C70" s="60" t="s">
        <v>155</v>
      </c>
      <c r="D70" s="93" t="s">
        <v>61</v>
      </c>
      <c r="E70" s="92">
        <v>2018</v>
      </c>
      <c r="F70" s="93" t="s">
        <v>30</v>
      </c>
      <c r="G70" s="93">
        <v>2020</v>
      </c>
      <c r="H70" s="99">
        <v>0</v>
      </c>
      <c r="I70" s="98">
        <v>0</v>
      </c>
      <c r="J70" s="123" t="s">
        <v>30</v>
      </c>
      <c r="K70" s="23"/>
      <c r="L70" s="23"/>
      <c r="M70" s="23"/>
      <c r="N70" s="23"/>
      <c r="O70" s="23"/>
      <c r="P70" s="118"/>
      <c r="Q70" s="118"/>
      <c r="R70" s="118"/>
      <c r="S70" s="118"/>
      <c r="T70" s="99"/>
      <c r="U70" s="99"/>
      <c r="V70" s="99"/>
      <c r="W70" s="99"/>
      <c r="X70" s="99">
        <v>0</v>
      </c>
      <c r="Y70" s="99">
        <v>0</v>
      </c>
      <c r="Z70" s="99">
        <v>0</v>
      </c>
      <c r="AA70" s="99">
        <v>0</v>
      </c>
      <c r="AB70" s="99">
        <v>0</v>
      </c>
      <c r="AC70" s="99">
        <v>0.17627118644067796</v>
      </c>
      <c r="AD70" s="108">
        <f t="shared" si="16"/>
        <v>0.17627118644067796</v>
      </c>
      <c r="AE70" s="108">
        <v>0</v>
      </c>
      <c r="AF70" s="108">
        <v>0</v>
      </c>
      <c r="AG70" s="108">
        <v>0</v>
      </c>
      <c r="AH70" s="123" t="s">
        <v>30</v>
      </c>
      <c r="AI70" s="123" t="s">
        <v>30</v>
      </c>
      <c r="AJ70" s="123" t="s">
        <v>30</v>
      </c>
      <c r="AK70" s="123" t="s">
        <v>30</v>
      </c>
      <c r="AL70" s="123" t="s">
        <v>30</v>
      </c>
      <c r="AM70" s="123" t="s">
        <v>30</v>
      </c>
      <c r="AN70" s="123" t="s">
        <v>30</v>
      </c>
      <c r="AO70" s="123" t="s">
        <v>30</v>
      </c>
      <c r="AP70" s="108">
        <v>0</v>
      </c>
      <c r="AQ70" s="108">
        <v>0</v>
      </c>
      <c r="AR70" s="99">
        <v>0</v>
      </c>
      <c r="AS70" s="99">
        <v>0.17627118644067796</v>
      </c>
      <c r="AT70" s="103" t="s">
        <v>218</v>
      </c>
    </row>
    <row r="71" spans="1:46" s="37" customFormat="1" ht="66">
      <c r="A71" s="58" t="s">
        <v>114</v>
      </c>
      <c r="B71" s="59" t="s">
        <v>156</v>
      </c>
      <c r="C71" s="60" t="s">
        <v>157</v>
      </c>
      <c r="D71" s="93" t="s">
        <v>61</v>
      </c>
      <c r="E71" s="92">
        <v>2018</v>
      </c>
      <c r="F71" s="93" t="s">
        <v>30</v>
      </c>
      <c r="G71" s="93">
        <v>2020</v>
      </c>
      <c r="H71" s="99">
        <v>0</v>
      </c>
      <c r="I71" s="98">
        <v>0</v>
      </c>
      <c r="J71" s="123" t="s">
        <v>30</v>
      </c>
      <c r="K71" s="23"/>
      <c r="L71" s="23"/>
      <c r="M71" s="23"/>
      <c r="N71" s="23"/>
      <c r="O71" s="23"/>
      <c r="P71" s="118"/>
      <c r="Q71" s="118"/>
      <c r="R71" s="118"/>
      <c r="S71" s="118"/>
      <c r="T71" s="99"/>
      <c r="U71" s="99"/>
      <c r="V71" s="99"/>
      <c r="W71" s="99"/>
      <c r="X71" s="99">
        <v>0</v>
      </c>
      <c r="Y71" s="99">
        <v>0</v>
      </c>
      <c r="Z71" s="99">
        <v>0</v>
      </c>
      <c r="AA71" s="99">
        <v>0</v>
      </c>
      <c r="AB71" s="99">
        <v>0</v>
      </c>
      <c r="AC71" s="99">
        <v>0.18135593220338983</v>
      </c>
      <c r="AD71" s="108">
        <f t="shared" si="16"/>
        <v>0.18135593220338983</v>
      </c>
      <c r="AE71" s="108">
        <v>0</v>
      </c>
      <c r="AF71" s="108">
        <v>0</v>
      </c>
      <c r="AG71" s="108">
        <v>0</v>
      </c>
      <c r="AH71" s="123" t="s">
        <v>30</v>
      </c>
      <c r="AI71" s="123" t="s">
        <v>30</v>
      </c>
      <c r="AJ71" s="123" t="s">
        <v>30</v>
      </c>
      <c r="AK71" s="123" t="s">
        <v>30</v>
      </c>
      <c r="AL71" s="123" t="s">
        <v>30</v>
      </c>
      <c r="AM71" s="123" t="s">
        <v>30</v>
      </c>
      <c r="AN71" s="123" t="s">
        <v>30</v>
      </c>
      <c r="AO71" s="123" t="s">
        <v>30</v>
      </c>
      <c r="AP71" s="108">
        <v>0</v>
      </c>
      <c r="AQ71" s="108">
        <v>0</v>
      </c>
      <c r="AR71" s="99">
        <v>0</v>
      </c>
      <c r="AS71" s="99">
        <v>0.18135593220338983</v>
      </c>
      <c r="AT71" s="103" t="s">
        <v>218</v>
      </c>
    </row>
    <row r="72" spans="1:46" s="113" customFormat="1" ht="49.5">
      <c r="A72" s="68" t="s">
        <v>114</v>
      </c>
      <c r="B72" s="71" t="s">
        <v>158</v>
      </c>
      <c r="C72" s="70" t="s">
        <v>159</v>
      </c>
      <c r="D72" s="95" t="s">
        <v>61</v>
      </c>
      <c r="E72" s="94">
        <v>2018</v>
      </c>
      <c r="F72" s="95">
        <v>2019</v>
      </c>
      <c r="G72" s="95">
        <v>2019</v>
      </c>
      <c r="H72" s="101">
        <v>0</v>
      </c>
      <c r="I72" s="100">
        <v>0</v>
      </c>
      <c r="J72" s="137" t="s">
        <v>30</v>
      </c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01">
        <v>0.42711864406779665</v>
      </c>
      <c r="Y72" s="111">
        <f>X72</f>
        <v>0.42711864406779665</v>
      </c>
      <c r="Z72" s="111">
        <v>0</v>
      </c>
      <c r="AA72" s="111">
        <v>0</v>
      </c>
      <c r="AB72" s="111">
        <v>0</v>
      </c>
      <c r="AC72" s="101">
        <v>0</v>
      </c>
      <c r="AD72" s="101">
        <v>0</v>
      </c>
      <c r="AE72" s="101">
        <v>0</v>
      </c>
      <c r="AF72" s="101">
        <v>0</v>
      </c>
      <c r="AG72" s="101">
        <v>0</v>
      </c>
      <c r="AH72" s="137" t="s">
        <v>30</v>
      </c>
      <c r="AI72" s="137" t="s">
        <v>30</v>
      </c>
      <c r="AJ72" s="137" t="s">
        <v>30</v>
      </c>
      <c r="AK72" s="137" t="s">
        <v>30</v>
      </c>
      <c r="AL72" s="137" t="s">
        <v>30</v>
      </c>
      <c r="AM72" s="137" t="s">
        <v>30</v>
      </c>
      <c r="AN72" s="137" t="s">
        <v>30</v>
      </c>
      <c r="AO72" s="137" t="s">
        <v>30</v>
      </c>
      <c r="AP72" s="101">
        <v>0</v>
      </c>
      <c r="AQ72" s="101">
        <v>0</v>
      </c>
      <c r="AR72" s="101">
        <v>0.42711864406779665</v>
      </c>
      <c r="AS72" s="101">
        <v>0</v>
      </c>
      <c r="AT72" s="106" t="s">
        <v>220</v>
      </c>
    </row>
    <row r="73" spans="1:46" s="37" customFormat="1" ht="49.5">
      <c r="A73" s="10" t="s">
        <v>160</v>
      </c>
      <c r="B73" s="17" t="s">
        <v>161</v>
      </c>
      <c r="C73" s="57" t="s">
        <v>30</v>
      </c>
      <c r="D73" s="49" t="s">
        <v>30</v>
      </c>
      <c r="E73" s="49" t="s">
        <v>30</v>
      </c>
      <c r="F73" s="49" t="s">
        <v>30</v>
      </c>
      <c r="G73" s="49" t="s">
        <v>30</v>
      </c>
      <c r="H73" s="23">
        <f>H74</f>
        <v>0</v>
      </c>
      <c r="I73" s="23">
        <v>0</v>
      </c>
      <c r="J73" s="64" t="s">
        <v>30</v>
      </c>
      <c r="K73" s="128"/>
      <c r="L73" s="127"/>
      <c r="M73" s="127"/>
      <c r="N73" s="126"/>
      <c r="O73" s="126"/>
      <c r="P73" s="145"/>
      <c r="Q73" s="128"/>
      <c r="R73" s="128"/>
      <c r="S73" s="128"/>
      <c r="T73" s="128"/>
      <c r="U73" s="128"/>
      <c r="V73" s="128"/>
      <c r="W73" s="128"/>
      <c r="X73" s="23">
        <f>X74</f>
        <v>0.40423728813559323</v>
      </c>
      <c r="Y73" s="23">
        <f aca="true" t="shared" si="17" ref="Y73:AG74">Y74</f>
        <v>0</v>
      </c>
      <c r="Z73" s="23">
        <f t="shared" si="17"/>
        <v>0.18190677966101695</v>
      </c>
      <c r="AA73" s="23">
        <f t="shared" si="17"/>
        <v>0.20211864406779662</v>
      </c>
      <c r="AB73" s="23">
        <f t="shared" si="17"/>
        <v>0.02021186440677966</v>
      </c>
      <c r="AC73" s="23">
        <f t="shared" si="17"/>
        <v>0.3313559322033899</v>
      </c>
      <c r="AD73" s="23">
        <f t="shared" si="17"/>
        <v>0</v>
      </c>
      <c r="AE73" s="23">
        <f t="shared" si="17"/>
        <v>0.14911016949152545</v>
      </c>
      <c r="AF73" s="23">
        <f t="shared" si="17"/>
        <v>0.16567796610169494</v>
      </c>
      <c r="AG73" s="23">
        <f t="shared" si="17"/>
        <v>0.016567796610169494</v>
      </c>
      <c r="AH73" s="64" t="s">
        <v>30</v>
      </c>
      <c r="AI73" s="64" t="s">
        <v>30</v>
      </c>
      <c r="AJ73" s="64" t="s">
        <v>30</v>
      </c>
      <c r="AK73" s="64" t="s">
        <v>30</v>
      </c>
      <c r="AL73" s="64" t="s">
        <v>30</v>
      </c>
      <c r="AM73" s="64" t="s">
        <v>30</v>
      </c>
      <c r="AN73" s="64" t="s">
        <v>30</v>
      </c>
      <c r="AO73" s="64" t="s">
        <v>30</v>
      </c>
      <c r="AP73" s="23">
        <f aca="true" t="shared" si="18" ref="AP73:AS74">AP74</f>
        <v>0</v>
      </c>
      <c r="AQ73" s="23">
        <f t="shared" si="18"/>
        <v>0</v>
      </c>
      <c r="AR73" s="23">
        <f t="shared" si="18"/>
        <v>0.40423728813559323</v>
      </c>
      <c r="AS73" s="23">
        <f t="shared" si="18"/>
        <v>0.3313559322033899</v>
      </c>
      <c r="AT73" s="104" t="s">
        <v>219</v>
      </c>
    </row>
    <row r="74" spans="1:46" s="37" customFormat="1" ht="66">
      <c r="A74" s="10" t="s">
        <v>162</v>
      </c>
      <c r="B74" s="17" t="s">
        <v>163</v>
      </c>
      <c r="C74" s="57" t="s">
        <v>30</v>
      </c>
      <c r="D74" s="49" t="s">
        <v>30</v>
      </c>
      <c r="E74" s="49" t="s">
        <v>30</v>
      </c>
      <c r="F74" s="49" t="s">
        <v>30</v>
      </c>
      <c r="G74" s="49" t="s">
        <v>30</v>
      </c>
      <c r="H74" s="23">
        <f>H75</f>
        <v>0</v>
      </c>
      <c r="I74" s="23">
        <v>0</v>
      </c>
      <c r="J74" s="64" t="s">
        <v>30</v>
      </c>
      <c r="K74" s="146"/>
      <c r="L74" s="49"/>
      <c r="M74" s="49"/>
      <c r="N74" s="49"/>
      <c r="O74" s="146"/>
      <c r="P74" s="23"/>
      <c r="Q74" s="23"/>
      <c r="R74" s="146"/>
      <c r="S74" s="147"/>
      <c r="T74" s="23"/>
      <c r="U74" s="23"/>
      <c r="V74" s="23"/>
      <c r="W74" s="23"/>
      <c r="X74" s="23">
        <f>X75</f>
        <v>0.40423728813559323</v>
      </c>
      <c r="Y74" s="23">
        <f t="shared" si="17"/>
        <v>0</v>
      </c>
      <c r="Z74" s="23">
        <f t="shared" si="17"/>
        <v>0.18190677966101695</v>
      </c>
      <c r="AA74" s="23">
        <f t="shared" si="17"/>
        <v>0.20211864406779662</v>
      </c>
      <c r="AB74" s="23">
        <f t="shared" si="17"/>
        <v>0.02021186440677966</v>
      </c>
      <c r="AC74" s="23">
        <f t="shared" si="17"/>
        <v>0.3313559322033899</v>
      </c>
      <c r="AD74" s="23">
        <f t="shared" si="17"/>
        <v>0</v>
      </c>
      <c r="AE74" s="23">
        <f t="shared" si="17"/>
        <v>0.14911016949152545</v>
      </c>
      <c r="AF74" s="23">
        <f t="shared" si="17"/>
        <v>0.16567796610169494</v>
      </c>
      <c r="AG74" s="23">
        <f t="shared" si="17"/>
        <v>0.016567796610169494</v>
      </c>
      <c r="AH74" s="64" t="s">
        <v>30</v>
      </c>
      <c r="AI74" s="64" t="s">
        <v>30</v>
      </c>
      <c r="AJ74" s="64" t="s">
        <v>30</v>
      </c>
      <c r="AK74" s="64" t="s">
        <v>30</v>
      </c>
      <c r="AL74" s="64" t="s">
        <v>30</v>
      </c>
      <c r="AM74" s="64" t="s">
        <v>30</v>
      </c>
      <c r="AN74" s="64" t="s">
        <v>30</v>
      </c>
      <c r="AO74" s="64" t="s">
        <v>30</v>
      </c>
      <c r="AP74" s="23">
        <f t="shared" si="18"/>
        <v>0</v>
      </c>
      <c r="AQ74" s="23">
        <f t="shared" si="18"/>
        <v>0</v>
      </c>
      <c r="AR74" s="23">
        <f t="shared" si="18"/>
        <v>0.40423728813559323</v>
      </c>
      <c r="AS74" s="23">
        <f t="shared" si="18"/>
        <v>0.3313559322033899</v>
      </c>
      <c r="AT74" s="104" t="s">
        <v>219</v>
      </c>
    </row>
    <row r="75" spans="1:46" s="37" customFormat="1" ht="66">
      <c r="A75" s="72" t="s">
        <v>67</v>
      </c>
      <c r="B75" s="59" t="s">
        <v>164</v>
      </c>
      <c r="C75" s="60" t="s">
        <v>165</v>
      </c>
      <c r="D75" s="93" t="s">
        <v>91</v>
      </c>
      <c r="E75" s="93">
        <v>2018</v>
      </c>
      <c r="F75" s="93">
        <v>2018</v>
      </c>
      <c r="G75" s="93">
        <v>2018</v>
      </c>
      <c r="H75" s="99">
        <v>0</v>
      </c>
      <c r="I75" s="98">
        <v>0</v>
      </c>
      <c r="J75" s="123" t="s">
        <v>30</v>
      </c>
      <c r="K75" s="49"/>
      <c r="L75" s="49"/>
      <c r="M75" s="49"/>
      <c r="N75" s="49"/>
      <c r="O75" s="49"/>
      <c r="P75" s="118"/>
      <c r="Q75" s="118"/>
      <c r="R75" s="118"/>
      <c r="S75" s="118"/>
      <c r="T75" s="99"/>
      <c r="U75" s="99"/>
      <c r="V75" s="99"/>
      <c r="W75" s="99"/>
      <c r="X75" s="99">
        <v>0.40423728813559323</v>
      </c>
      <c r="Y75" s="108">
        <v>0</v>
      </c>
      <c r="Z75" s="110">
        <f>(X75-Y75)*0.45</f>
        <v>0.18190677966101695</v>
      </c>
      <c r="AA75" s="110">
        <f>(X75-Y75)*0.5</f>
        <v>0.20211864406779662</v>
      </c>
      <c r="AB75" s="110">
        <f>(X75-Y75)*0.05</f>
        <v>0.02021186440677966</v>
      </c>
      <c r="AC75" s="99">
        <v>0.3313559322033899</v>
      </c>
      <c r="AD75" s="108">
        <v>0</v>
      </c>
      <c r="AE75" s="110">
        <f>(AC75-AD75)*0.45</f>
        <v>0.14911016949152545</v>
      </c>
      <c r="AF75" s="110">
        <f>(AC75-AD75)*0.5</f>
        <v>0.16567796610169494</v>
      </c>
      <c r="AG75" s="110">
        <f>(AC75-AD75)*0.05</f>
        <v>0.016567796610169494</v>
      </c>
      <c r="AH75" s="123" t="s">
        <v>30</v>
      </c>
      <c r="AI75" s="123" t="s">
        <v>30</v>
      </c>
      <c r="AJ75" s="123" t="s">
        <v>30</v>
      </c>
      <c r="AK75" s="123" t="s">
        <v>30</v>
      </c>
      <c r="AL75" s="123" t="s">
        <v>30</v>
      </c>
      <c r="AM75" s="123" t="s">
        <v>30</v>
      </c>
      <c r="AN75" s="123" t="s">
        <v>30</v>
      </c>
      <c r="AO75" s="123" t="s">
        <v>30</v>
      </c>
      <c r="AP75" s="110">
        <v>0</v>
      </c>
      <c r="AQ75" s="110">
        <v>0</v>
      </c>
      <c r="AR75" s="99">
        <v>0.40423728813559323</v>
      </c>
      <c r="AS75" s="99">
        <v>0.3313559322033899</v>
      </c>
      <c r="AT75" s="104" t="s">
        <v>219</v>
      </c>
    </row>
    <row r="76" spans="1:46" s="37" customFormat="1" ht="49.5">
      <c r="A76" s="73" t="s">
        <v>48</v>
      </c>
      <c r="B76" s="20" t="s">
        <v>49</v>
      </c>
      <c r="C76" s="74" t="s">
        <v>30</v>
      </c>
      <c r="D76" s="49" t="s">
        <v>30</v>
      </c>
      <c r="E76" s="49" t="s">
        <v>30</v>
      </c>
      <c r="F76" s="49" t="s">
        <v>30</v>
      </c>
      <c r="G76" s="49" t="s">
        <v>30</v>
      </c>
      <c r="H76" s="23">
        <f>SUM(H77:H81)</f>
        <v>0.10593220338983052</v>
      </c>
      <c r="I76" s="23">
        <v>0</v>
      </c>
      <c r="J76" s="64" t="s">
        <v>30</v>
      </c>
      <c r="K76" s="23"/>
      <c r="L76" s="23"/>
      <c r="M76" s="23"/>
      <c r="N76" s="23"/>
      <c r="O76" s="23"/>
      <c r="P76" s="118"/>
      <c r="Q76" s="118"/>
      <c r="R76" s="118"/>
      <c r="S76" s="118"/>
      <c r="T76" s="23"/>
      <c r="U76" s="23"/>
      <c r="V76" s="23"/>
      <c r="W76" s="23"/>
      <c r="X76" s="23">
        <f>SUM(X77:X81)</f>
        <v>46.50084745762712</v>
      </c>
      <c r="Y76" s="23">
        <f aca="true" t="shared" si="19" ref="Y76:AG76">SUM(Y77:Y81)</f>
        <v>2.9670423728813557</v>
      </c>
      <c r="Z76" s="23">
        <f t="shared" si="19"/>
        <v>19.590212288135596</v>
      </c>
      <c r="AA76" s="23">
        <f t="shared" si="19"/>
        <v>21.766902542372883</v>
      </c>
      <c r="AB76" s="23">
        <f t="shared" si="19"/>
        <v>2.176690254237288</v>
      </c>
      <c r="AC76" s="23">
        <f t="shared" si="19"/>
        <v>0.0711864406779661</v>
      </c>
      <c r="AD76" s="23">
        <f t="shared" si="19"/>
        <v>0.0711864406779661</v>
      </c>
      <c r="AE76" s="23">
        <f t="shared" si="19"/>
        <v>0</v>
      </c>
      <c r="AF76" s="23">
        <f t="shared" si="19"/>
        <v>0</v>
      </c>
      <c r="AG76" s="23">
        <f t="shared" si="19"/>
        <v>0</v>
      </c>
      <c r="AH76" s="64" t="s">
        <v>30</v>
      </c>
      <c r="AI76" s="64" t="s">
        <v>30</v>
      </c>
      <c r="AJ76" s="64" t="s">
        <v>30</v>
      </c>
      <c r="AK76" s="64" t="s">
        <v>30</v>
      </c>
      <c r="AL76" s="64" t="s">
        <v>30</v>
      </c>
      <c r="AM76" s="64" t="s">
        <v>30</v>
      </c>
      <c r="AN76" s="64" t="s">
        <v>30</v>
      </c>
      <c r="AO76" s="64" t="s">
        <v>30</v>
      </c>
      <c r="AP76" s="23">
        <f>SUM(AP77:AP81)</f>
        <v>0</v>
      </c>
      <c r="AQ76" s="23">
        <f>SUM(AQ77:AQ81)</f>
        <v>0</v>
      </c>
      <c r="AR76" s="23">
        <f>SUM(AR77:AR81)</f>
        <v>46.50084745762712</v>
      </c>
      <c r="AS76" s="23">
        <f>SUM(AS77:AS81)</f>
        <v>0.0711864406779661</v>
      </c>
      <c r="AT76" s="64" t="s">
        <v>30</v>
      </c>
    </row>
    <row r="77" spans="1:46" s="50" customFormat="1" ht="66">
      <c r="A77" s="75" t="s">
        <v>48</v>
      </c>
      <c r="B77" s="76" t="s">
        <v>166</v>
      </c>
      <c r="C77" s="70" t="s">
        <v>167</v>
      </c>
      <c r="D77" s="95" t="s">
        <v>91</v>
      </c>
      <c r="E77" s="95" t="s">
        <v>30</v>
      </c>
      <c r="F77" s="95">
        <v>2018</v>
      </c>
      <c r="G77" s="95" t="s">
        <v>30</v>
      </c>
      <c r="H77" s="101">
        <v>0</v>
      </c>
      <c r="I77" s="100">
        <v>0</v>
      </c>
      <c r="J77" s="123" t="s">
        <v>30</v>
      </c>
      <c r="K77" s="134"/>
      <c r="L77" s="132"/>
      <c r="M77" s="132"/>
      <c r="N77" s="134"/>
      <c r="O77" s="134"/>
      <c r="P77" s="141"/>
      <c r="Q77" s="131"/>
      <c r="R77" s="131"/>
      <c r="S77" s="131"/>
      <c r="T77" s="131"/>
      <c r="U77" s="131"/>
      <c r="V77" s="131"/>
      <c r="W77" s="131"/>
      <c r="X77" s="101">
        <v>20.32542372881356</v>
      </c>
      <c r="Y77" s="108">
        <v>0.329</v>
      </c>
      <c r="Z77" s="110">
        <f>(X77-Y77)*0.45</f>
        <v>8.998390677966103</v>
      </c>
      <c r="AA77" s="110">
        <f>(X77-Y77)*0.5</f>
        <v>9.99821186440678</v>
      </c>
      <c r="AB77" s="110">
        <f>(X77-Y77)*0.05</f>
        <v>0.9998211864406781</v>
      </c>
      <c r="AC77" s="101">
        <v>0</v>
      </c>
      <c r="AD77" s="101">
        <v>0</v>
      </c>
      <c r="AE77" s="101">
        <v>0</v>
      </c>
      <c r="AF77" s="101">
        <v>0</v>
      </c>
      <c r="AG77" s="101">
        <v>0</v>
      </c>
      <c r="AH77" s="123" t="s">
        <v>30</v>
      </c>
      <c r="AI77" s="123" t="s">
        <v>30</v>
      </c>
      <c r="AJ77" s="123" t="s">
        <v>30</v>
      </c>
      <c r="AK77" s="123" t="s">
        <v>30</v>
      </c>
      <c r="AL77" s="123" t="s">
        <v>30</v>
      </c>
      <c r="AM77" s="123" t="s">
        <v>30</v>
      </c>
      <c r="AN77" s="123" t="s">
        <v>30</v>
      </c>
      <c r="AO77" s="123" t="s">
        <v>30</v>
      </c>
      <c r="AP77" s="101">
        <v>0</v>
      </c>
      <c r="AQ77" s="101">
        <v>0</v>
      </c>
      <c r="AR77" s="101">
        <v>20.32542372881356</v>
      </c>
      <c r="AS77" s="101">
        <v>0</v>
      </c>
      <c r="AT77" s="106" t="s">
        <v>220</v>
      </c>
    </row>
    <row r="78" spans="1:46" s="50" customFormat="1" ht="33">
      <c r="A78" s="75" t="s">
        <v>48</v>
      </c>
      <c r="B78" s="69" t="s">
        <v>168</v>
      </c>
      <c r="C78" s="70" t="s">
        <v>169</v>
      </c>
      <c r="D78" s="95" t="s">
        <v>91</v>
      </c>
      <c r="E78" s="95" t="s">
        <v>30</v>
      </c>
      <c r="F78" s="95">
        <v>2018</v>
      </c>
      <c r="G78" s="95" t="s">
        <v>30</v>
      </c>
      <c r="H78" s="101">
        <v>0</v>
      </c>
      <c r="I78" s="100">
        <v>0</v>
      </c>
      <c r="J78" s="123" t="s">
        <v>30</v>
      </c>
      <c r="K78" s="134"/>
      <c r="L78" s="132"/>
      <c r="M78" s="133"/>
      <c r="N78" s="132"/>
      <c r="O78" s="134"/>
      <c r="P78" s="131"/>
      <c r="Q78" s="131"/>
      <c r="R78" s="134"/>
      <c r="S78" s="136"/>
      <c r="T78" s="131"/>
      <c r="U78" s="131"/>
      <c r="V78" s="131"/>
      <c r="W78" s="131"/>
      <c r="X78" s="101">
        <v>24.522033898305086</v>
      </c>
      <c r="Y78" s="108">
        <f>X78*0.09</f>
        <v>2.2069830508474575</v>
      </c>
      <c r="Z78" s="110">
        <f>(X78-Y78)*0.45</f>
        <v>10.041772881355932</v>
      </c>
      <c r="AA78" s="110">
        <f>(X78-Y78)*0.5</f>
        <v>11.157525423728814</v>
      </c>
      <c r="AB78" s="110">
        <f>(X78-Y78)*0.05</f>
        <v>1.1157525423728814</v>
      </c>
      <c r="AC78" s="101">
        <v>0</v>
      </c>
      <c r="AD78" s="101">
        <v>0</v>
      </c>
      <c r="AE78" s="101">
        <v>0</v>
      </c>
      <c r="AF78" s="101">
        <v>0</v>
      </c>
      <c r="AG78" s="101">
        <v>0</v>
      </c>
      <c r="AH78" s="123" t="s">
        <v>30</v>
      </c>
      <c r="AI78" s="123" t="s">
        <v>30</v>
      </c>
      <c r="AJ78" s="123" t="s">
        <v>30</v>
      </c>
      <c r="AK78" s="123" t="s">
        <v>30</v>
      </c>
      <c r="AL78" s="123" t="s">
        <v>30</v>
      </c>
      <c r="AM78" s="123" t="s">
        <v>30</v>
      </c>
      <c r="AN78" s="123" t="s">
        <v>30</v>
      </c>
      <c r="AO78" s="123" t="s">
        <v>30</v>
      </c>
      <c r="AP78" s="101">
        <v>0</v>
      </c>
      <c r="AQ78" s="101">
        <v>0</v>
      </c>
      <c r="AR78" s="101">
        <v>24.522033898305086</v>
      </c>
      <c r="AS78" s="101">
        <v>0</v>
      </c>
      <c r="AT78" s="106" t="s">
        <v>220</v>
      </c>
    </row>
    <row r="79" spans="1:46" s="37" customFormat="1" ht="49.5">
      <c r="A79" s="75" t="s">
        <v>48</v>
      </c>
      <c r="B79" s="69" t="s">
        <v>170</v>
      </c>
      <c r="C79" s="70" t="s">
        <v>171</v>
      </c>
      <c r="D79" s="95" t="s">
        <v>61</v>
      </c>
      <c r="E79" s="94">
        <v>2018</v>
      </c>
      <c r="F79" s="95">
        <v>2019</v>
      </c>
      <c r="G79" s="95" t="s">
        <v>30</v>
      </c>
      <c r="H79" s="101">
        <v>0</v>
      </c>
      <c r="I79" s="100">
        <v>0</v>
      </c>
      <c r="J79" s="123" t="s">
        <v>30</v>
      </c>
      <c r="K79" s="49"/>
      <c r="L79" s="49"/>
      <c r="M79" s="49"/>
      <c r="N79" s="49"/>
      <c r="O79" s="49"/>
      <c r="P79" s="118"/>
      <c r="Q79" s="118"/>
      <c r="R79" s="118"/>
      <c r="S79" s="118"/>
      <c r="T79" s="23"/>
      <c r="U79" s="23"/>
      <c r="V79" s="23"/>
      <c r="W79" s="23"/>
      <c r="X79" s="101">
        <v>0.3101694915254237</v>
      </c>
      <c r="Y79" s="108">
        <f>X79</f>
        <v>0.3101694915254237</v>
      </c>
      <c r="Z79" s="108">
        <v>0</v>
      </c>
      <c r="AA79" s="108">
        <v>0</v>
      </c>
      <c r="AB79" s="108">
        <v>0</v>
      </c>
      <c r="AC79" s="101">
        <v>0</v>
      </c>
      <c r="AD79" s="101">
        <v>0</v>
      </c>
      <c r="AE79" s="101">
        <v>0</v>
      </c>
      <c r="AF79" s="101">
        <v>0</v>
      </c>
      <c r="AG79" s="101">
        <v>0</v>
      </c>
      <c r="AH79" s="123" t="s">
        <v>30</v>
      </c>
      <c r="AI79" s="123" t="s">
        <v>30</v>
      </c>
      <c r="AJ79" s="123" t="s">
        <v>30</v>
      </c>
      <c r="AK79" s="123" t="s">
        <v>30</v>
      </c>
      <c r="AL79" s="123" t="s">
        <v>30</v>
      </c>
      <c r="AM79" s="123" t="s">
        <v>30</v>
      </c>
      <c r="AN79" s="123" t="s">
        <v>30</v>
      </c>
      <c r="AO79" s="123" t="s">
        <v>30</v>
      </c>
      <c r="AP79" s="101">
        <v>0</v>
      </c>
      <c r="AQ79" s="101">
        <v>0</v>
      </c>
      <c r="AR79" s="101">
        <v>0.3101694915254237</v>
      </c>
      <c r="AS79" s="101">
        <v>0</v>
      </c>
      <c r="AT79" s="106" t="s">
        <v>220</v>
      </c>
    </row>
    <row r="80" spans="1:46" s="50" customFormat="1" ht="49.5">
      <c r="A80" s="75" t="s">
        <v>48</v>
      </c>
      <c r="B80" s="69" t="s">
        <v>229</v>
      </c>
      <c r="C80" s="70" t="s">
        <v>172</v>
      </c>
      <c r="D80" s="95" t="s">
        <v>91</v>
      </c>
      <c r="E80" s="94">
        <v>2011</v>
      </c>
      <c r="F80" s="95">
        <v>2018</v>
      </c>
      <c r="G80" s="95" t="s">
        <v>30</v>
      </c>
      <c r="H80" s="101">
        <f>0.125/1.18</f>
        <v>0.10593220338983052</v>
      </c>
      <c r="I80" s="100">
        <v>0</v>
      </c>
      <c r="J80" s="123" t="s">
        <v>30</v>
      </c>
      <c r="K80" s="134"/>
      <c r="L80" s="132"/>
      <c r="M80" s="132"/>
      <c r="N80" s="132"/>
      <c r="O80" s="134"/>
      <c r="P80" s="131"/>
      <c r="Q80" s="131"/>
      <c r="R80" s="134"/>
      <c r="S80" s="136"/>
      <c r="T80" s="131"/>
      <c r="U80" s="131"/>
      <c r="V80" s="131"/>
      <c r="W80" s="131"/>
      <c r="X80" s="101">
        <v>1.3432203389830508</v>
      </c>
      <c r="Y80" s="108">
        <f>X80*0.09</f>
        <v>0.12088983050847457</v>
      </c>
      <c r="Z80" s="110">
        <f>(X80-Y80)*0.45</f>
        <v>0.5500487288135593</v>
      </c>
      <c r="AA80" s="110">
        <f>(X80-Y80)*0.5</f>
        <v>0.6111652542372881</v>
      </c>
      <c r="AB80" s="110">
        <f>(X80-Y80)*0.05</f>
        <v>0.06111652542372881</v>
      </c>
      <c r="AC80" s="101">
        <v>0</v>
      </c>
      <c r="AD80" s="101">
        <v>0</v>
      </c>
      <c r="AE80" s="101">
        <v>0</v>
      </c>
      <c r="AF80" s="101">
        <v>0</v>
      </c>
      <c r="AG80" s="101">
        <v>0</v>
      </c>
      <c r="AH80" s="123" t="s">
        <v>30</v>
      </c>
      <c r="AI80" s="123" t="s">
        <v>30</v>
      </c>
      <c r="AJ80" s="123" t="s">
        <v>30</v>
      </c>
      <c r="AK80" s="123" t="s">
        <v>30</v>
      </c>
      <c r="AL80" s="123" t="s">
        <v>30</v>
      </c>
      <c r="AM80" s="123" t="s">
        <v>30</v>
      </c>
      <c r="AN80" s="123" t="s">
        <v>30</v>
      </c>
      <c r="AO80" s="123" t="s">
        <v>30</v>
      </c>
      <c r="AP80" s="101">
        <v>0</v>
      </c>
      <c r="AQ80" s="101">
        <v>0</v>
      </c>
      <c r="AR80" s="101">
        <v>1.3432203389830508</v>
      </c>
      <c r="AS80" s="101">
        <v>0</v>
      </c>
      <c r="AT80" s="106" t="s">
        <v>220</v>
      </c>
    </row>
    <row r="81" spans="1:46" s="51" customFormat="1" ht="44.25" customHeight="1">
      <c r="A81" s="72" t="s">
        <v>48</v>
      </c>
      <c r="B81" s="77" t="s">
        <v>173</v>
      </c>
      <c r="C81" s="60" t="s">
        <v>174</v>
      </c>
      <c r="D81" s="93" t="s">
        <v>61</v>
      </c>
      <c r="E81" s="92">
        <v>2018</v>
      </c>
      <c r="F81" s="93" t="s">
        <v>30</v>
      </c>
      <c r="G81" s="93">
        <v>2020</v>
      </c>
      <c r="H81" s="99">
        <v>0</v>
      </c>
      <c r="I81" s="98">
        <v>0</v>
      </c>
      <c r="J81" s="123" t="s">
        <v>30</v>
      </c>
      <c r="K81" s="23"/>
      <c r="L81" s="23"/>
      <c r="M81" s="23"/>
      <c r="N81" s="23"/>
      <c r="O81" s="23"/>
      <c r="P81" s="118"/>
      <c r="Q81" s="118"/>
      <c r="R81" s="118"/>
      <c r="S81" s="118"/>
      <c r="T81" s="99"/>
      <c r="U81" s="99"/>
      <c r="V81" s="99"/>
      <c r="W81" s="99"/>
      <c r="X81" s="99">
        <v>0</v>
      </c>
      <c r="Y81" s="99">
        <v>0</v>
      </c>
      <c r="Z81" s="99">
        <v>0</v>
      </c>
      <c r="AA81" s="99">
        <v>0</v>
      </c>
      <c r="AB81" s="99">
        <v>0</v>
      </c>
      <c r="AC81" s="99">
        <v>0.0711864406779661</v>
      </c>
      <c r="AD81" s="108">
        <f>AC81</f>
        <v>0.0711864406779661</v>
      </c>
      <c r="AE81" s="108">
        <v>0</v>
      </c>
      <c r="AF81" s="108">
        <v>0</v>
      </c>
      <c r="AG81" s="108">
        <v>0</v>
      </c>
      <c r="AH81" s="123" t="s">
        <v>30</v>
      </c>
      <c r="AI81" s="123" t="s">
        <v>30</v>
      </c>
      <c r="AJ81" s="123" t="s">
        <v>30</v>
      </c>
      <c r="AK81" s="123" t="s">
        <v>30</v>
      </c>
      <c r="AL81" s="123" t="s">
        <v>30</v>
      </c>
      <c r="AM81" s="123" t="s">
        <v>30</v>
      </c>
      <c r="AN81" s="123" t="s">
        <v>30</v>
      </c>
      <c r="AO81" s="123" t="s">
        <v>30</v>
      </c>
      <c r="AP81" s="108">
        <v>0</v>
      </c>
      <c r="AQ81" s="108">
        <v>0</v>
      </c>
      <c r="AR81" s="99">
        <v>0</v>
      </c>
      <c r="AS81" s="99">
        <v>0.0711864406779661</v>
      </c>
      <c r="AT81" s="103" t="s">
        <v>218</v>
      </c>
    </row>
    <row r="82" spans="1:46" s="14" customFormat="1" ht="33">
      <c r="A82" s="120" t="s">
        <v>28</v>
      </c>
      <c r="B82" s="121" t="s">
        <v>175</v>
      </c>
      <c r="C82" s="55" t="s">
        <v>30</v>
      </c>
      <c r="D82" s="55" t="s">
        <v>30</v>
      </c>
      <c r="E82" s="55" t="s">
        <v>30</v>
      </c>
      <c r="F82" s="55" t="s">
        <v>30</v>
      </c>
      <c r="G82" s="55" t="s">
        <v>30</v>
      </c>
      <c r="H82" s="97">
        <f>H83</f>
        <v>0.03135593220338983</v>
      </c>
      <c r="I82" s="97">
        <f aca="true" t="shared" si="20" ref="I82:AS82">I83</f>
        <v>0.037</v>
      </c>
      <c r="J82" s="97" t="str">
        <f t="shared" si="20"/>
        <v>нд</v>
      </c>
      <c r="K82" s="97">
        <f t="shared" si="20"/>
        <v>0</v>
      </c>
      <c r="L82" s="97">
        <f t="shared" si="20"/>
        <v>0</v>
      </c>
      <c r="M82" s="97">
        <f t="shared" si="20"/>
        <v>0</v>
      </c>
      <c r="N82" s="97">
        <f t="shared" si="20"/>
        <v>0</v>
      </c>
      <c r="O82" s="97">
        <f t="shared" si="20"/>
        <v>0</v>
      </c>
      <c r="P82" s="97">
        <f t="shared" si="20"/>
        <v>0</v>
      </c>
      <c r="Q82" s="97">
        <f t="shared" si="20"/>
        <v>0</v>
      </c>
      <c r="R82" s="97">
        <f t="shared" si="20"/>
        <v>0</v>
      </c>
      <c r="S82" s="97">
        <f t="shared" si="20"/>
        <v>0</v>
      </c>
      <c r="T82" s="97">
        <f t="shared" si="20"/>
        <v>0</v>
      </c>
      <c r="U82" s="97">
        <f t="shared" si="20"/>
        <v>0</v>
      </c>
      <c r="V82" s="97">
        <f t="shared" si="20"/>
        <v>0</v>
      </c>
      <c r="W82" s="97">
        <f t="shared" si="20"/>
        <v>0</v>
      </c>
      <c r="X82" s="97">
        <f t="shared" si="20"/>
        <v>12.706779661016949</v>
      </c>
      <c r="Y82" s="97">
        <f t="shared" si="20"/>
        <v>0.929</v>
      </c>
      <c r="Z82" s="97">
        <f t="shared" si="20"/>
        <v>5.300000847457628</v>
      </c>
      <c r="AA82" s="97">
        <f t="shared" si="20"/>
        <v>5.888889830508475</v>
      </c>
      <c r="AB82" s="97">
        <f t="shared" si="20"/>
        <v>0.5888889830508476</v>
      </c>
      <c r="AC82" s="97">
        <f t="shared" si="20"/>
        <v>24.092372881355935</v>
      </c>
      <c r="AD82" s="97">
        <f t="shared" si="20"/>
        <v>1.1572426440677965</v>
      </c>
      <c r="AE82" s="97">
        <f t="shared" si="20"/>
        <v>10.320808606779662</v>
      </c>
      <c r="AF82" s="97">
        <f t="shared" si="20"/>
        <v>11.46756511864407</v>
      </c>
      <c r="AG82" s="97">
        <f t="shared" si="20"/>
        <v>1.146756511864407</v>
      </c>
      <c r="AH82" s="97" t="str">
        <f t="shared" si="20"/>
        <v>нд</v>
      </c>
      <c r="AI82" s="97" t="str">
        <f t="shared" si="20"/>
        <v>нд</v>
      </c>
      <c r="AJ82" s="97" t="str">
        <f t="shared" si="20"/>
        <v>нд</v>
      </c>
      <c r="AK82" s="97" t="str">
        <f t="shared" si="20"/>
        <v>нд</v>
      </c>
      <c r="AL82" s="97" t="str">
        <f t="shared" si="20"/>
        <v>нд</v>
      </c>
      <c r="AM82" s="97" t="str">
        <f t="shared" si="20"/>
        <v>нд</v>
      </c>
      <c r="AN82" s="97" t="str">
        <f t="shared" si="20"/>
        <v>нд</v>
      </c>
      <c r="AO82" s="97" t="str">
        <f t="shared" si="20"/>
        <v>нд</v>
      </c>
      <c r="AP82" s="97">
        <f t="shared" si="20"/>
        <v>0</v>
      </c>
      <c r="AQ82" s="97">
        <f t="shared" si="20"/>
        <v>0</v>
      </c>
      <c r="AR82" s="97">
        <f t="shared" si="20"/>
        <v>12.706779661016949</v>
      </c>
      <c r="AS82" s="97">
        <f t="shared" si="20"/>
        <v>24.092372881355935</v>
      </c>
      <c r="AT82" s="102" t="s">
        <v>30</v>
      </c>
    </row>
    <row r="83" spans="1:46" s="51" customFormat="1" ht="49.5">
      <c r="A83" s="78" t="s">
        <v>56</v>
      </c>
      <c r="B83" s="17" t="s">
        <v>53</v>
      </c>
      <c r="C83" s="24" t="s">
        <v>30</v>
      </c>
      <c r="D83" s="24" t="s">
        <v>30</v>
      </c>
      <c r="E83" s="24" t="s">
        <v>30</v>
      </c>
      <c r="F83" s="24" t="s">
        <v>30</v>
      </c>
      <c r="G83" s="24" t="s">
        <v>30</v>
      </c>
      <c r="H83" s="13">
        <f>H84+H88</f>
        <v>0.03135593220338983</v>
      </c>
      <c r="I83" s="13">
        <v>0.037</v>
      </c>
      <c r="J83" s="64" t="s">
        <v>30</v>
      </c>
      <c r="K83" s="23"/>
      <c r="L83" s="23"/>
      <c r="M83" s="23"/>
      <c r="N83" s="23"/>
      <c r="O83" s="23"/>
      <c r="P83" s="118"/>
      <c r="Q83" s="118"/>
      <c r="R83" s="118"/>
      <c r="S83" s="118"/>
      <c r="T83" s="23"/>
      <c r="U83" s="23"/>
      <c r="V83" s="23"/>
      <c r="W83" s="23"/>
      <c r="X83" s="13">
        <f aca="true" t="shared" si="21" ref="X83:AG83">X84+X88</f>
        <v>12.706779661016949</v>
      </c>
      <c r="Y83" s="13">
        <f t="shared" si="21"/>
        <v>0.929</v>
      </c>
      <c r="Z83" s="13">
        <f t="shared" si="21"/>
        <v>5.300000847457628</v>
      </c>
      <c r="AA83" s="13">
        <f t="shared" si="21"/>
        <v>5.888889830508475</v>
      </c>
      <c r="AB83" s="13">
        <f t="shared" si="21"/>
        <v>0.5888889830508476</v>
      </c>
      <c r="AC83" s="13">
        <f t="shared" si="21"/>
        <v>24.092372881355935</v>
      </c>
      <c r="AD83" s="13">
        <f t="shared" si="21"/>
        <v>1.1572426440677965</v>
      </c>
      <c r="AE83" s="13">
        <f t="shared" si="21"/>
        <v>10.320808606779662</v>
      </c>
      <c r="AF83" s="13">
        <f t="shared" si="21"/>
        <v>11.46756511864407</v>
      </c>
      <c r="AG83" s="13">
        <f t="shared" si="21"/>
        <v>1.146756511864407</v>
      </c>
      <c r="AH83" s="64" t="s">
        <v>30</v>
      </c>
      <c r="AI83" s="64" t="s">
        <v>30</v>
      </c>
      <c r="AJ83" s="64" t="s">
        <v>30</v>
      </c>
      <c r="AK83" s="64" t="s">
        <v>30</v>
      </c>
      <c r="AL83" s="64" t="s">
        <v>30</v>
      </c>
      <c r="AM83" s="64" t="s">
        <v>30</v>
      </c>
      <c r="AN83" s="64" t="s">
        <v>30</v>
      </c>
      <c r="AO83" s="64" t="s">
        <v>30</v>
      </c>
      <c r="AP83" s="13">
        <f>AP84+AP88</f>
        <v>0</v>
      </c>
      <c r="AQ83" s="13">
        <f>AQ84+AQ88</f>
        <v>0</v>
      </c>
      <c r="AR83" s="13">
        <f>AR84+AR88</f>
        <v>12.706779661016949</v>
      </c>
      <c r="AS83" s="13">
        <f>AS84+AS88</f>
        <v>24.092372881355935</v>
      </c>
      <c r="AT83" s="13" t="s">
        <v>30</v>
      </c>
    </row>
    <row r="84" spans="1:46" s="51" customFormat="1" ht="82.5">
      <c r="A84" s="78" t="s">
        <v>57</v>
      </c>
      <c r="B84" s="79" t="s">
        <v>54</v>
      </c>
      <c r="C84" s="80" t="s">
        <v>30</v>
      </c>
      <c r="D84" s="24" t="s">
        <v>30</v>
      </c>
      <c r="E84" s="24" t="s">
        <v>30</v>
      </c>
      <c r="F84" s="24" t="s">
        <v>30</v>
      </c>
      <c r="G84" s="24" t="s">
        <v>30</v>
      </c>
      <c r="H84" s="13">
        <f>H85</f>
        <v>0.03135593220338983</v>
      </c>
      <c r="I84" s="13">
        <v>0.037</v>
      </c>
      <c r="J84" s="64" t="s">
        <v>30</v>
      </c>
      <c r="K84" s="23"/>
      <c r="L84" s="23"/>
      <c r="M84" s="23"/>
      <c r="N84" s="23"/>
      <c r="O84" s="23"/>
      <c r="P84" s="118"/>
      <c r="Q84" s="118"/>
      <c r="R84" s="118"/>
      <c r="S84" s="118"/>
      <c r="T84" s="23"/>
      <c r="U84" s="23"/>
      <c r="V84" s="23"/>
      <c r="W84" s="23"/>
      <c r="X84" s="13">
        <f>X85</f>
        <v>0.48813559322033895</v>
      </c>
      <c r="Y84" s="13">
        <f aca="true" t="shared" si="22" ref="Y84:AG84">Y85</f>
        <v>0.292</v>
      </c>
      <c r="Z84" s="13">
        <f t="shared" si="22"/>
        <v>0.08826101694915253</v>
      </c>
      <c r="AA84" s="13">
        <f t="shared" si="22"/>
        <v>0.09806779661016948</v>
      </c>
      <c r="AB84" s="13">
        <f t="shared" si="22"/>
        <v>0.00980677966101695</v>
      </c>
      <c r="AC84" s="13">
        <f t="shared" si="22"/>
        <v>1.7559322033898308</v>
      </c>
      <c r="AD84" s="13">
        <f t="shared" si="22"/>
        <v>0.364</v>
      </c>
      <c r="AE84" s="13">
        <f t="shared" si="22"/>
        <v>0.6263694915254238</v>
      </c>
      <c r="AF84" s="13">
        <f t="shared" si="22"/>
        <v>0.6959661016949154</v>
      </c>
      <c r="AG84" s="13">
        <f t="shared" si="22"/>
        <v>0.06959661016949154</v>
      </c>
      <c r="AH84" s="64" t="s">
        <v>30</v>
      </c>
      <c r="AI84" s="64" t="s">
        <v>30</v>
      </c>
      <c r="AJ84" s="64" t="s">
        <v>30</v>
      </c>
      <c r="AK84" s="64" t="s">
        <v>30</v>
      </c>
      <c r="AL84" s="64" t="s">
        <v>30</v>
      </c>
      <c r="AM84" s="64" t="s">
        <v>30</v>
      </c>
      <c r="AN84" s="64" t="s">
        <v>30</v>
      </c>
      <c r="AO84" s="64" t="s">
        <v>30</v>
      </c>
      <c r="AP84" s="13">
        <f>AP85</f>
        <v>0</v>
      </c>
      <c r="AQ84" s="13">
        <f>AQ85</f>
        <v>0</v>
      </c>
      <c r="AR84" s="13">
        <f>AR85</f>
        <v>0.48813559322033895</v>
      </c>
      <c r="AS84" s="13">
        <f>AS85</f>
        <v>1.7559322033898308</v>
      </c>
      <c r="AT84" s="13" t="s">
        <v>30</v>
      </c>
    </row>
    <row r="85" spans="1:46" s="51" customFormat="1" ht="33">
      <c r="A85" s="78" t="s">
        <v>58</v>
      </c>
      <c r="B85" s="79" t="s">
        <v>55</v>
      </c>
      <c r="C85" s="80" t="s">
        <v>30</v>
      </c>
      <c r="D85" s="24" t="s">
        <v>30</v>
      </c>
      <c r="E85" s="24" t="s">
        <v>30</v>
      </c>
      <c r="F85" s="24" t="s">
        <v>30</v>
      </c>
      <c r="G85" s="24" t="s">
        <v>30</v>
      </c>
      <c r="H85" s="13">
        <f>SUM(H86:H87)</f>
        <v>0.03135593220338983</v>
      </c>
      <c r="I85" s="13">
        <v>0.037</v>
      </c>
      <c r="J85" s="64" t="s">
        <v>30</v>
      </c>
      <c r="K85" s="23"/>
      <c r="L85" s="23"/>
      <c r="M85" s="23"/>
      <c r="N85" s="23"/>
      <c r="O85" s="23"/>
      <c r="P85" s="118"/>
      <c r="Q85" s="118"/>
      <c r="R85" s="118"/>
      <c r="S85" s="118"/>
      <c r="T85" s="23"/>
      <c r="U85" s="23"/>
      <c r="V85" s="23"/>
      <c r="W85" s="23"/>
      <c r="X85" s="13">
        <f aca="true" t="shared" si="23" ref="X85:AG85">SUM(X86:X87)</f>
        <v>0.48813559322033895</v>
      </c>
      <c r="Y85" s="13">
        <f t="shared" si="23"/>
        <v>0.292</v>
      </c>
      <c r="Z85" s="13">
        <f t="shared" si="23"/>
        <v>0.08826101694915253</v>
      </c>
      <c r="AA85" s="13">
        <f t="shared" si="23"/>
        <v>0.09806779661016948</v>
      </c>
      <c r="AB85" s="13">
        <f t="shared" si="23"/>
        <v>0.00980677966101695</v>
      </c>
      <c r="AC85" s="13">
        <f t="shared" si="23"/>
        <v>1.7559322033898308</v>
      </c>
      <c r="AD85" s="13">
        <f t="shared" si="23"/>
        <v>0.364</v>
      </c>
      <c r="AE85" s="13">
        <f t="shared" si="23"/>
        <v>0.6263694915254238</v>
      </c>
      <c r="AF85" s="13">
        <f t="shared" si="23"/>
        <v>0.6959661016949154</v>
      </c>
      <c r="AG85" s="13">
        <f t="shared" si="23"/>
        <v>0.06959661016949154</v>
      </c>
      <c r="AH85" s="64" t="s">
        <v>30</v>
      </c>
      <c r="AI85" s="64" t="s">
        <v>30</v>
      </c>
      <c r="AJ85" s="64" t="s">
        <v>30</v>
      </c>
      <c r="AK85" s="64" t="s">
        <v>30</v>
      </c>
      <c r="AL85" s="64" t="s">
        <v>30</v>
      </c>
      <c r="AM85" s="64" t="s">
        <v>30</v>
      </c>
      <c r="AN85" s="64" t="s">
        <v>30</v>
      </c>
      <c r="AO85" s="64" t="s">
        <v>30</v>
      </c>
      <c r="AP85" s="13">
        <f>SUM(AP86:AP87)</f>
        <v>0</v>
      </c>
      <c r="AQ85" s="13">
        <f>SUM(AQ86:AQ87)</f>
        <v>0</v>
      </c>
      <c r="AR85" s="13">
        <f>SUM(AR86:AR87)</f>
        <v>0.48813559322033895</v>
      </c>
      <c r="AS85" s="13">
        <f>SUM(AS86:AS87)</f>
        <v>1.7559322033898308</v>
      </c>
      <c r="AT85" s="24" t="s">
        <v>30</v>
      </c>
    </row>
    <row r="86" spans="1:46" s="51" customFormat="1" ht="49.5">
      <c r="A86" s="81" t="s">
        <v>58</v>
      </c>
      <c r="B86" s="82" t="s">
        <v>62</v>
      </c>
      <c r="C86" s="83" t="s">
        <v>176</v>
      </c>
      <c r="D86" s="92" t="s">
        <v>91</v>
      </c>
      <c r="E86" s="92">
        <v>2017</v>
      </c>
      <c r="F86" s="92">
        <v>2018</v>
      </c>
      <c r="G86" s="92">
        <v>2018</v>
      </c>
      <c r="H86" s="98">
        <v>0</v>
      </c>
      <c r="I86" s="98">
        <v>0</v>
      </c>
      <c r="J86" s="123" t="s">
        <v>30</v>
      </c>
      <c r="K86" s="23"/>
      <c r="L86" s="23"/>
      <c r="M86" s="23"/>
      <c r="N86" s="23"/>
      <c r="O86" s="23"/>
      <c r="P86" s="118"/>
      <c r="Q86" s="118"/>
      <c r="R86" s="118"/>
      <c r="S86" s="118"/>
      <c r="T86" s="99"/>
      <c r="U86" s="99"/>
      <c r="V86" s="99"/>
      <c r="W86" s="99"/>
      <c r="X86" s="98">
        <v>0.48813559322033895</v>
      </c>
      <c r="Y86" s="108">
        <v>0.292</v>
      </c>
      <c r="Z86" s="110">
        <f>(X86-Y86)*0.45</f>
        <v>0.08826101694915253</v>
      </c>
      <c r="AA86" s="110">
        <f>(X86-Y86)*0.5</f>
        <v>0.09806779661016948</v>
      </c>
      <c r="AB86" s="110">
        <f>(X86-Y86)*0.05</f>
        <v>0.00980677966101695</v>
      </c>
      <c r="AC86" s="98">
        <v>0.4</v>
      </c>
      <c r="AD86" s="108">
        <v>0.292</v>
      </c>
      <c r="AE86" s="110">
        <f>(AC86-AD86)*0.45</f>
        <v>0.04860000000000002</v>
      </c>
      <c r="AF86" s="110">
        <f>(AC86-AD86)*0.5</f>
        <v>0.05400000000000002</v>
      </c>
      <c r="AG86" s="110">
        <f>(AC86-AD86)*0.05</f>
        <v>0.005400000000000002</v>
      </c>
      <c r="AH86" s="123" t="s">
        <v>30</v>
      </c>
      <c r="AI86" s="123" t="s">
        <v>30</v>
      </c>
      <c r="AJ86" s="123" t="s">
        <v>30</v>
      </c>
      <c r="AK86" s="123" t="s">
        <v>30</v>
      </c>
      <c r="AL86" s="123" t="s">
        <v>30</v>
      </c>
      <c r="AM86" s="123" t="s">
        <v>30</v>
      </c>
      <c r="AN86" s="123" t="s">
        <v>30</v>
      </c>
      <c r="AO86" s="123" t="s">
        <v>30</v>
      </c>
      <c r="AP86" s="110">
        <v>0</v>
      </c>
      <c r="AQ86" s="110">
        <v>0</v>
      </c>
      <c r="AR86" s="98">
        <v>0.48813559322033895</v>
      </c>
      <c r="AS86" s="98">
        <v>0.4</v>
      </c>
      <c r="AT86" s="104" t="s">
        <v>219</v>
      </c>
    </row>
    <row r="87" spans="1:46" s="51" customFormat="1" ht="66">
      <c r="A87" s="81" t="s">
        <v>58</v>
      </c>
      <c r="B87" s="59" t="s">
        <v>177</v>
      </c>
      <c r="C87" s="83" t="s">
        <v>178</v>
      </c>
      <c r="D87" s="92" t="s">
        <v>91</v>
      </c>
      <c r="E87" s="92">
        <v>2011</v>
      </c>
      <c r="F87" s="92" t="s">
        <v>30</v>
      </c>
      <c r="G87" s="92">
        <v>2018</v>
      </c>
      <c r="H87" s="98">
        <f>0.037/1.18</f>
        <v>0.03135593220338983</v>
      </c>
      <c r="I87" s="98">
        <f>H87</f>
        <v>0.03135593220338983</v>
      </c>
      <c r="J87" s="123" t="s">
        <v>30</v>
      </c>
      <c r="K87" s="23"/>
      <c r="L87" s="23"/>
      <c r="M87" s="23"/>
      <c r="N87" s="23"/>
      <c r="O87" s="23"/>
      <c r="P87" s="118"/>
      <c r="Q87" s="118"/>
      <c r="R87" s="118"/>
      <c r="S87" s="118"/>
      <c r="T87" s="99"/>
      <c r="U87" s="99"/>
      <c r="V87" s="99"/>
      <c r="W87" s="99"/>
      <c r="X87" s="98">
        <v>0</v>
      </c>
      <c r="Y87" s="108">
        <v>0</v>
      </c>
      <c r="Z87" s="108">
        <v>0</v>
      </c>
      <c r="AA87" s="108">
        <v>0</v>
      </c>
      <c r="AB87" s="108">
        <v>0</v>
      </c>
      <c r="AC87" s="98">
        <v>1.3559322033898307</v>
      </c>
      <c r="AD87" s="108">
        <v>0.072</v>
      </c>
      <c r="AE87" s="110">
        <f>(AC87-AD87)*0.45</f>
        <v>0.5777694915254238</v>
      </c>
      <c r="AF87" s="110">
        <f>(AC87-AD87)*0.5</f>
        <v>0.6419661016949153</v>
      </c>
      <c r="AG87" s="110">
        <f>(AC87-AD87)*0.05</f>
        <v>0.06419661016949153</v>
      </c>
      <c r="AH87" s="123" t="s">
        <v>30</v>
      </c>
      <c r="AI87" s="123" t="s">
        <v>30</v>
      </c>
      <c r="AJ87" s="123" t="s">
        <v>30</v>
      </c>
      <c r="AK87" s="123" t="s">
        <v>30</v>
      </c>
      <c r="AL87" s="123" t="s">
        <v>30</v>
      </c>
      <c r="AM87" s="123" t="s">
        <v>30</v>
      </c>
      <c r="AN87" s="123" t="s">
        <v>30</v>
      </c>
      <c r="AO87" s="123" t="s">
        <v>30</v>
      </c>
      <c r="AP87" s="110">
        <v>0</v>
      </c>
      <c r="AQ87" s="110">
        <v>0</v>
      </c>
      <c r="AR87" s="98">
        <v>0</v>
      </c>
      <c r="AS87" s="98">
        <v>1.3559322033898307</v>
      </c>
      <c r="AT87" s="103" t="s">
        <v>218</v>
      </c>
    </row>
    <row r="88" spans="1:46" s="51" customFormat="1" ht="49.5">
      <c r="A88" s="78" t="s">
        <v>52</v>
      </c>
      <c r="B88" s="64" t="s">
        <v>46</v>
      </c>
      <c r="C88" s="80" t="s">
        <v>30</v>
      </c>
      <c r="D88" s="24" t="s">
        <v>30</v>
      </c>
      <c r="E88" s="24" t="s">
        <v>30</v>
      </c>
      <c r="F88" s="24" t="s">
        <v>30</v>
      </c>
      <c r="G88" s="24" t="s">
        <v>30</v>
      </c>
      <c r="H88" s="13">
        <f>H89</f>
        <v>0</v>
      </c>
      <c r="I88" s="13">
        <v>0</v>
      </c>
      <c r="J88" s="64" t="s">
        <v>30</v>
      </c>
      <c r="K88" s="23"/>
      <c r="L88" s="23"/>
      <c r="M88" s="23"/>
      <c r="N88" s="23"/>
      <c r="O88" s="23"/>
      <c r="P88" s="118"/>
      <c r="Q88" s="118"/>
      <c r="R88" s="118"/>
      <c r="S88" s="118"/>
      <c r="T88" s="23"/>
      <c r="U88" s="23"/>
      <c r="V88" s="23"/>
      <c r="W88" s="23"/>
      <c r="X88" s="13">
        <f>X89</f>
        <v>12.21864406779661</v>
      </c>
      <c r="Y88" s="13">
        <f aca="true" t="shared" si="24" ref="Y88:AG88">Y89</f>
        <v>0.637</v>
      </c>
      <c r="Z88" s="13">
        <f t="shared" si="24"/>
        <v>5.211739830508476</v>
      </c>
      <c r="AA88" s="13">
        <f t="shared" si="24"/>
        <v>5.790822033898306</v>
      </c>
      <c r="AB88" s="13">
        <f t="shared" si="24"/>
        <v>0.5790822033898306</v>
      </c>
      <c r="AC88" s="13">
        <f t="shared" si="24"/>
        <v>22.336440677966102</v>
      </c>
      <c r="AD88" s="13">
        <f t="shared" si="24"/>
        <v>0.7932426440677967</v>
      </c>
      <c r="AE88" s="13">
        <f t="shared" si="24"/>
        <v>9.694439115254239</v>
      </c>
      <c r="AF88" s="13">
        <f t="shared" si="24"/>
        <v>10.771599016949153</v>
      </c>
      <c r="AG88" s="13">
        <f t="shared" si="24"/>
        <v>1.0771599016949154</v>
      </c>
      <c r="AH88" s="64" t="s">
        <v>30</v>
      </c>
      <c r="AI88" s="64" t="s">
        <v>30</v>
      </c>
      <c r="AJ88" s="64" t="s">
        <v>30</v>
      </c>
      <c r="AK88" s="64" t="s">
        <v>30</v>
      </c>
      <c r="AL88" s="64" t="s">
        <v>30</v>
      </c>
      <c r="AM88" s="64" t="s">
        <v>30</v>
      </c>
      <c r="AN88" s="64" t="s">
        <v>30</v>
      </c>
      <c r="AO88" s="64" t="s">
        <v>30</v>
      </c>
      <c r="AP88" s="13">
        <f>AP89</f>
        <v>0</v>
      </c>
      <c r="AQ88" s="13">
        <f>AQ89</f>
        <v>0</v>
      </c>
      <c r="AR88" s="13">
        <f>AR89</f>
        <v>12.21864406779661</v>
      </c>
      <c r="AS88" s="13">
        <f>AS89</f>
        <v>22.336440677966102</v>
      </c>
      <c r="AT88" s="107" t="s">
        <v>30</v>
      </c>
    </row>
    <row r="89" spans="1:46" s="51" customFormat="1" ht="33">
      <c r="A89" s="78" t="s">
        <v>59</v>
      </c>
      <c r="B89" s="64" t="s">
        <v>47</v>
      </c>
      <c r="C89" s="80" t="s">
        <v>30</v>
      </c>
      <c r="D89" s="24" t="s">
        <v>30</v>
      </c>
      <c r="E89" s="24" t="s">
        <v>30</v>
      </c>
      <c r="F89" s="24" t="s">
        <v>30</v>
      </c>
      <c r="G89" s="24" t="s">
        <v>30</v>
      </c>
      <c r="H89" s="13">
        <f>SUM(H90:H93)</f>
        <v>0</v>
      </c>
      <c r="I89" s="13">
        <f aca="true" t="shared" si="25" ref="I89:AS89">SUM(I90:I93)</f>
        <v>0</v>
      </c>
      <c r="J89" s="13">
        <f t="shared" si="25"/>
        <v>0</v>
      </c>
      <c r="K89" s="13">
        <f t="shared" si="25"/>
        <v>0</v>
      </c>
      <c r="L89" s="13">
        <f t="shared" si="25"/>
        <v>0</v>
      </c>
      <c r="M89" s="13">
        <f t="shared" si="25"/>
        <v>0</v>
      </c>
      <c r="N89" s="13">
        <f t="shared" si="25"/>
        <v>0</v>
      </c>
      <c r="O89" s="13">
        <f t="shared" si="25"/>
        <v>0</v>
      </c>
      <c r="P89" s="13">
        <f t="shared" si="25"/>
        <v>0</v>
      </c>
      <c r="Q89" s="13">
        <f t="shared" si="25"/>
        <v>0</v>
      </c>
      <c r="R89" s="13">
        <f t="shared" si="25"/>
        <v>0</v>
      </c>
      <c r="S89" s="13">
        <f t="shared" si="25"/>
        <v>0</v>
      </c>
      <c r="T89" s="13">
        <f t="shared" si="25"/>
        <v>0</v>
      </c>
      <c r="U89" s="13">
        <f t="shared" si="25"/>
        <v>0</v>
      </c>
      <c r="V89" s="13">
        <f t="shared" si="25"/>
        <v>0</v>
      </c>
      <c r="W89" s="13">
        <f t="shared" si="25"/>
        <v>0</v>
      </c>
      <c r="X89" s="13">
        <f t="shared" si="25"/>
        <v>12.21864406779661</v>
      </c>
      <c r="Y89" s="13">
        <f t="shared" si="25"/>
        <v>0.637</v>
      </c>
      <c r="Z89" s="13">
        <f t="shared" si="25"/>
        <v>5.211739830508476</v>
      </c>
      <c r="AA89" s="13">
        <f t="shared" si="25"/>
        <v>5.790822033898306</v>
      </c>
      <c r="AB89" s="13">
        <f t="shared" si="25"/>
        <v>0.5790822033898306</v>
      </c>
      <c r="AC89" s="13">
        <f t="shared" si="25"/>
        <v>22.336440677966102</v>
      </c>
      <c r="AD89" s="13">
        <f t="shared" si="25"/>
        <v>0.7932426440677967</v>
      </c>
      <c r="AE89" s="13">
        <f t="shared" si="25"/>
        <v>9.694439115254239</v>
      </c>
      <c r="AF89" s="13">
        <f t="shared" si="25"/>
        <v>10.771599016949153</v>
      </c>
      <c r="AG89" s="13">
        <f t="shared" si="25"/>
        <v>1.0771599016949154</v>
      </c>
      <c r="AH89" s="13">
        <f t="shared" si="25"/>
        <v>0</v>
      </c>
      <c r="AI89" s="13">
        <f t="shared" si="25"/>
        <v>0</v>
      </c>
      <c r="AJ89" s="13">
        <f t="shared" si="25"/>
        <v>0</v>
      </c>
      <c r="AK89" s="13">
        <f t="shared" si="25"/>
        <v>0</v>
      </c>
      <c r="AL89" s="13">
        <f t="shared" si="25"/>
        <v>0</v>
      </c>
      <c r="AM89" s="13">
        <f t="shared" si="25"/>
        <v>0</v>
      </c>
      <c r="AN89" s="13">
        <f t="shared" si="25"/>
        <v>0</v>
      </c>
      <c r="AO89" s="13">
        <f t="shared" si="25"/>
        <v>0</v>
      </c>
      <c r="AP89" s="13">
        <f t="shared" si="25"/>
        <v>0</v>
      </c>
      <c r="AQ89" s="13">
        <f t="shared" si="25"/>
        <v>0</v>
      </c>
      <c r="AR89" s="13">
        <f t="shared" si="25"/>
        <v>12.21864406779661</v>
      </c>
      <c r="AS89" s="13">
        <f t="shared" si="25"/>
        <v>22.336440677966102</v>
      </c>
      <c r="AT89" s="107" t="s">
        <v>30</v>
      </c>
    </row>
    <row r="90" spans="1:46" s="51" customFormat="1" ht="66">
      <c r="A90" s="81" t="s">
        <v>179</v>
      </c>
      <c r="B90" s="59" t="s">
        <v>180</v>
      </c>
      <c r="C90" s="83" t="s">
        <v>181</v>
      </c>
      <c r="D90" s="92" t="s">
        <v>91</v>
      </c>
      <c r="E90" s="92">
        <v>2016</v>
      </c>
      <c r="F90" s="92" t="s">
        <v>30</v>
      </c>
      <c r="G90" s="92">
        <v>2018</v>
      </c>
      <c r="H90" s="98">
        <v>0</v>
      </c>
      <c r="I90" s="98">
        <v>0</v>
      </c>
      <c r="J90" s="123" t="s">
        <v>30</v>
      </c>
      <c r="K90" s="23"/>
      <c r="L90" s="23"/>
      <c r="M90" s="23"/>
      <c r="N90" s="23"/>
      <c r="O90" s="23"/>
      <c r="P90" s="118"/>
      <c r="Q90" s="118"/>
      <c r="R90" s="118"/>
      <c r="S90" s="118"/>
      <c r="T90" s="99"/>
      <c r="U90" s="99"/>
      <c r="V90" s="99"/>
      <c r="W90" s="99"/>
      <c r="X90" s="98">
        <v>0</v>
      </c>
      <c r="Y90" s="98">
        <v>0</v>
      </c>
      <c r="Z90" s="98">
        <v>0</v>
      </c>
      <c r="AA90" s="98">
        <v>0</v>
      </c>
      <c r="AB90" s="98">
        <v>0</v>
      </c>
      <c r="AC90" s="98">
        <v>12.288135593220339</v>
      </c>
      <c r="AD90" s="108">
        <v>0.129124</v>
      </c>
      <c r="AE90" s="110">
        <f>(AC90-AD90)*0.45</f>
        <v>5.471555216949153</v>
      </c>
      <c r="AF90" s="110">
        <f>(AC90-AD90)*0.5</f>
        <v>6.07950579661017</v>
      </c>
      <c r="AG90" s="110">
        <f>(AC90-AD90)*0.05</f>
        <v>0.6079505796610171</v>
      </c>
      <c r="AH90" s="123" t="s">
        <v>30</v>
      </c>
      <c r="AI90" s="123" t="s">
        <v>30</v>
      </c>
      <c r="AJ90" s="123" t="s">
        <v>30</v>
      </c>
      <c r="AK90" s="123" t="s">
        <v>30</v>
      </c>
      <c r="AL90" s="123" t="s">
        <v>30</v>
      </c>
      <c r="AM90" s="123" t="s">
        <v>30</v>
      </c>
      <c r="AN90" s="123" t="s">
        <v>30</v>
      </c>
      <c r="AO90" s="123" t="s">
        <v>30</v>
      </c>
      <c r="AP90" s="110">
        <v>0</v>
      </c>
      <c r="AQ90" s="110">
        <v>0</v>
      </c>
      <c r="AR90" s="98">
        <v>0</v>
      </c>
      <c r="AS90" s="98">
        <v>12.288135593220339</v>
      </c>
      <c r="AT90" s="103" t="s">
        <v>218</v>
      </c>
    </row>
    <row r="91" spans="1:46" s="51" customFormat="1" ht="33">
      <c r="A91" s="81" t="s">
        <v>179</v>
      </c>
      <c r="B91" s="59" t="s">
        <v>182</v>
      </c>
      <c r="C91" s="83" t="s">
        <v>183</v>
      </c>
      <c r="D91" s="92" t="s">
        <v>61</v>
      </c>
      <c r="E91" s="92">
        <v>2018</v>
      </c>
      <c r="F91" s="92" t="s">
        <v>30</v>
      </c>
      <c r="G91" s="92">
        <v>2020</v>
      </c>
      <c r="H91" s="98">
        <v>0</v>
      </c>
      <c r="I91" s="98">
        <v>0</v>
      </c>
      <c r="J91" s="123" t="s">
        <v>30</v>
      </c>
      <c r="K91" s="23"/>
      <c r="L91" s="23"/>
      <c r="M91" s="23"/>
      <c r="N91" s="23"/>
      <c r="O91" s="23"/>
      <c r="P91" s="118"/>
      <c r="Q91" s="118"/>
      <c r="R91" s="118"/>
      <c r="S91" s="118"/>
      <c r="T91" s="99"/>
      <c r="U91" s="99"/>
      <c r="V91" s="99"/>
      <c r="W91" s="99"/>
      <c r="X91" s="98">
        <v>0</v>
      </c>
      <c r="Y91" s="98">
        <v>0</v>
      </c>
      <c r="Z91" s="98">
        <v>0</v>
      </c>
      <c r="AA91" s="98">
        <v>0</v>
      </c>
      <c r="AB91" s="98">
        <v>0</v>
      </c>
      <c r="AC91" s="98">
        <v>0.027118644067796613</v>
      </c>
      <c r="AD91" s="108">
        <f>AC91</f>
        <v>0.027118644067796613</v>
      </c>
      <c r="AE91" s="108">
        <v>0</v>
      </c>
      <c r="AF91" s="108">
        <v>0</v>
      </c>
      <c r="AG91" s="108">
        <v>0</v>
      </c>
      <c r="AH91" s="123" t="s">
        <v>30</v>
      </c>
      <c r="AI91" s="123" t="s">
        <v>30</v>
      </c>
      <c r="AJ91" s="123" t="s">
        <v>30</v>
      </c>
      <c r="AK91" s="123" t="s">
        <v>30</v>
      </c>
      <c r="AL91" s="123" t="s">
        <v>30</v>
      </c>
      <c r="AM91" s="123" t="s">
        <v>30</v>
      </c>
      <c r="AN91" s="123" t="s">
        <v>30</v>
      </c>
      <c r="AO91" s="123" t="s">
        <v>30</v>
      </c>
      <c r="AP91" s="108">
        <v>0</v>
      </c>
      <c r="AQ91" s="108">
        <v>0</v>
      </c>
      <c r="AR91" s="98">
        <v>0</v>
      </c>
      <c r="AS91" s="98">
        <v>0.027118644067796613</v>
      </c>
      <c r="AT91" s="103" t="s">
        <v>218</v>
      </c>
    </row>
    <row r="92" spans="1:46" s="51" customFormat="1" ht="66">
      <c r="A92" s="81" t="s">
        <v>179</v>
      </c>
      <c r="B92" s="59" t="s">
        <v>184</v>
      </c>
      <c r="C92" s="83" t="s">
        <v>185</v>
      </c>
      <c r="D92" s="92" t="s">
        <v>91</v>
      </c>
      <c r="E92" s="92">
        <v>2017</v>
      </c>
      <c r="F92" s="92">
        <v>2018</v>
      </c>
      <c r="G92" s="92">
        <v>2018</v>
      </c>
      <c r="H92" s="98">
        <v>0</v>
      </c>
      <c r="I92" s="98">
        <v>0</v>
      </c>
      <c r="J92" s="123" t="s">
        <v>30</v>
      </c>
      <c r="K92" s="23"/>
      <c r="L92" s="23"/>
      <c r="M92" s="23"/>
      <c r="N92" s="23"/>
      <c r="O92" s="23"/>
      <c r="P92" s="118"/>
      <c r="Q92" s="118"/>
      <c r="R92" s="118"/>
      <c r="S92" s="118"/>
      <c r="T92" s="99"/>
      <c r="U92" s="99"/>
      <c r="V92" s="99"/>
      <c r="W92" s="99"/>
      <c r="X92" s="98">
        <v>3.1703389830508475</v>
      </c>
      <c r="Y92" s="108">
        <v>0.229</v>
      </c>
      <c r="Z92" s="110">
        <f>(X92-Y92)*0.45</f>
        <v>1.3236025423728814</v>
      </c>
      <c r="AA92" s="110">
        <f>(X92-Y92)*0.5</f>
        <v>1.4706694915254237</v>
      </c>
      <c r="AB92" s="110">
        <f>(X92-Y92)*0.05</f>
        <v>0.14706694915254237</v>
      </c>
      <c r="AC92" s="98">
        <v>2.6</v>
      </c>
      <c r="AD92" s="108">
        <v>0.229</v>
      </c>
      <c r="AE92" s="110">
        <f>(AC92-AD92)*0.45</f>
        <v>1.06695</v>
      </c>
      <c r="AF92" s="110">
        <f>(AC92-AD92)*0.5</f>
        <v>1.1855</v>
      </c>
      <c r="AG92" s="110">
        <f>(AC92-AD92)*0.05</f>
        <v>0.11855</v>
      </c>
      <c r="AH92" s="123" t="s">
        <v>30</v>
      </c>
      <c r="AI92" s="123" t="s">
        <v>30</v>
      </c>
      <c r="AJ92" s="123" t="s">
        <v>30</v>
      </c>
      <c r="AK92" s="123" t="s">
        <v>30</v>
      </c>
      <c r="AL92" s="123" t="s">
        <v>30</v>
      </c>
      <c r="AM92" s="123" t="s">
        <v>30</v>
      </c>
      <c r="AN92" s="123" t="s">
        <v>30</v>
      </c>
      <c r="AO92" s="123" t="s">
        <v>30</v>
      </c>
      <c r="AP92" s="110">
        <v>0</v>
      </c>
      <c r="AQ92" s="110">
        <v>0</v>
      </c>
      <c r="AR92" s="98">
        <v>3.1703389830508475</v>
      </c>
      <c r="AS92" s="98">
        <v>2.6</v>
      </c>
      <c r="AT92" s="104" t="s">
        <v>219</v>
      </c>
    </row>
    <row r="93" spans="1:46" s="51" customFormat="1" ht="66">
      <c r="A93" s="81" t="s">
        <v>179</v>
      </c>
      <c r="B93" s="84" t="s">
        <v>226</v>
      </c>
      <c r="C93" s="85" t="s">
        <v>186</v>
      </c>
      <c r="D93" s="92" t="s">
        <v>91</v>
      </c>
      <c r="E93" s="92">
        <v>2017</v>
      </c>
      <c r="F93" s="92">
        <v>2018</v>
      </c>
      <c r="G93" s="92">
        <v>2018</v>
      </c>
      <c r="H93" s="98">
        <v>0</v>
      </c>
      <c r="I93" s="98">
        <v>0</v>
      </c>
      <c r="J93" s="123" t="s">
        <v>30</v>
      </c>
      <c r="K93" s="23"/>
      <c r="L93" s="23"/>
      <c r="M93" s="23"/>
      <c r="N93" s="23"/>
      <c r="O93" s="23"/>
      <c r="P93" s="118"/>
      <c r="Q93" s="118"/>
      <c r="R93" s="118"/>
      <c r="S93" s="118"/>
      <c r="T93" s="99"/>
      <c r="U93" s="99"/>
      <c r="V93" s="99"/>
      <c r="W93" s="99"/>
      <c r="X93" s="98">
        <v>9.048305084745763</v>
      </c>
      <c r="Y93" s="108">
        <v>0.408</v>
      </c>
      <c r="Z93" s="110">
        <f>(X93-Y93)*0.45</f>
        <v>3.888137288135594</v>
      </c>
      <c r="AA93" s="110">
        <f>(X93-Y93)*0.5</f>
        <v>4.320152542372882</v>
      </c>
      <c r="AB93" s="110">
        <f>(X93-Y93)*0.05</f>
        <v>0.4320152542372882</v>
      </c>
      <c r="AC93" s="98">
        <v>7.421186440677967</v>
      </c>
      <c r="AD93" s="108">
        <v>0.408</v>
      </c>
      <c r="AE93" s="110">
        <f>(AC93-AD93)*0.45</f>
        <v>3.155933898305085</v>
      </c>
      <c r="AF93" s="110">
        <f>(AC93-AD93)*0.5</f>
        <v>3.506593220338983</v>
      </c>
      <c r="AG93" s="110">
        <f>(AC93-AD93)*0.05</f>
        <v>0.3506593220338983</v>
      </c>
      <c r="AH93" s="123" t="s">
        <v>30</v>
      </c>
      <c r="AI93" s="123" t="s">
        <v>30</v>
      </c>
      <c r="AJ93" s="123" t="s">
        <v>30</v>
      </c>
      <c r="AK93" s="123" t="s">
        <v>30</v>
      </c>
      <c r="AL93" s="123" t="s">
        <v>30</v>
      </c>
      <c r="AM93" s="123" t="s">
        <v>30</v>
      </c>
      <c r="AN93" s="123" t="s">
        <v>30</v>
      </c>
      <c r="AO93" s="123" t="s">
        <v>30</v>
      </c>
      <c r="AP93" s="110">
        <v>0</v>
      </c>
      <c r="AQ93" s="110">
        <v>0</v>
      </c>
      <c r="AR93" s="98">
        <v>9.048305084745763</v>
      </c>
      <c r="AS93" s="98">
        <v>7.421186440677967</v>
      </c>
      <c r="AT93" s="104" t="s">
        <v>219</v>
      </c>
    </row>
    <row r="94" spans="1:46" s="14" customFormat="1" ht="33">
      <c r="A94" s="120" t="s">
        <v>51</v>
      </c>
      <c r="B94" s="121" t="s">
        <v>187</v>
      </c>
      <c r="C94" s="55" t="s">
        <v>30</v>
      </c>
      <c r="D94" s="55" t="s">
        <v>30</v>
      </c>
      <c r="E94" s="55" t="s">
        <v>30</v>
      </c>
      <c r="F94" s="55" t="s">
        <v>30</v>
      </c>
      <c r="G94" s="55" t="s">
        <v>30</v>
      </c>
      <c r="H94" s="97">
        <f>H95+H100</f>
        <v>1.8165145762711867</v>
      </c>
      <c r="I94" s="97">
        <v>0.3634872</v>
      </c>
      <c r="J94" s="148" t="s">
        <v>30</v>
      </c>
      <c r="K94" s="97"/>
      <c r="L94" s="97"/>
      <c r="M94" s="97"/>
      <c r="N94" s="97"/>
      <c r="O94" s="97"/>
      <c r="P94" s="122"/>
      <c r="Q94" s="122"/>
      <c r="R94" s="122"/>
      <c r="S94" s="122"/>
      <c r="T94" s="97"/>
      <c r="U94" s="97"/>
      <c r="V94" s="97"/>
      <c r="W94" s="97"/>
      <c r="X94" s="97">
        <f>X95+X100</f>
        <v>13.389830508474578</v>
      </c>
      <c r="Y94" s="97">
        <f aca="true" t="shared" si="26" ref="Y94:AG94">Y95+Y100</f>
        <v>0.16999999999999998</v>
      </c>
      <c r="Z94" s="97">
        <f t="shared" si="26"/>
        <v>5.9489237288135595</v>
      </c>
      <c r="AA94" s="97">
        <f t="shared" si="26"/>
        <v>6.609915254237288</v>
      </c>
      <c r="AB94" s="97">
        <f t="shared" si="26"/>
        <v>0.6609915254237289</v>
      </c>
      <c r="AC94" s="97">
        <f t="shared" si="26"/>
        <v>16.46440677966102</v>
      </c>
      <c r="AD94" s="97">
        <f t="shared" si="26"/>
        <v>0.633</v>
      </c>
      <c r="AE94" s="97">
        <f t="shared" si="26"/>
        <v>7.124133050847458</v>
      </c>
      <c r="AF94" s="97">
        <f t="shared" si="26"/>
        <v>7.915703389830509</v>
      </c>
      <c r="AG94" s="97">
        <f t="shared" si="26"/>
        <v>0.791570338983051</v>
      </c>
      <c r="AH94" s="148" t="s">
        <v>30</v>
      </c>
      <c r="AI94" s="148" t="s">
        <v>30</v>
      </c>
      <c r="AJ94" s="148" t="s">
        <v>30</v>
      </c>
      <c r="AK94" s="148" t="s">
        <v>30</v>
      </c>
      <c r="AL94" s="148" t="s">
        <v>30</v>
      </c>
      <c r="AM94" s="148" t="s">
        <v>30</v>
      </c>
      <c r="AN94" s="148" t="s">
        <v>30</v>
      </c>
      <c r="AO94" s="148" t="s">
        <v>30</v>
      </c>
      <c r="AP94" s="97">
        <f>AP95+AP100</f>
        <v>0</v>
      </c>
      <c r="AQ94" s="97">
        <f>AQ95+AQ100</f>
        <v>0</v>
      </c>
      <c r="AR94" s="97">
        <f>AR95+AR100</f>
        <v>13.389830508474578</v>
      </c>
      <c r="AS94" s="97">
        <f>AS95+AS100</f>
        <v>16.46440677966102</v>
      </c>
      <c r="AT94" s="55" t="s">
        <v>30</v>
      </c>
    </row>
    <row r="95" spans="1:46" s="51" customFormat="1" ht="49.5">
      <c r="A95" s="78" t="s">
        <v>60</v>
      </c>
      <c r="B95" s="17" t="s">
        <v>53</v>
      </c>
      <c r="C95" s="24" t="s">
        <v>30</v>
      </c>
      <c r="D95" s="24" t="s">
        <v>30</v>
      </c>
      <c r="E95" s="24" t="s">
        <v>30</v>
      </c>
      <c r="F95" s="24" t="s">
        <v>30</v>
      </c>
      <c r="G95" s="24" t="s">
        <v>30</v>
      </c>
      <c r="H95" s="13">
        <f>H96</f>
        <v>0.040920000000000005</v>
      </c>
      <c r="I95" s="13">
        <v>0.048285600000000005</v>
      </c>
      <c r="J95" s="64" t="s">
        <v>30</v>
      </c>
      <c r="K95" s="23"/>
      <c r="L95" s="23"/>
      <c r="M95" s="23"/>
      <c r="N95" s="23"/>
      <c r="O95" s="23"/>
      <c r="P95" s="118"/>
      <c r="Q95" s="118"/>
      <c r="R95" s="118"/>
      <c r="S95" s="118"/>
      <c r="T95" s="23"/>
      <c r="U95" s="23"/>
      <c r="V95" s="23"/>
      <c r="W95" s="23"/>
      <c r="X95" s="13">
        <f>X96</f>
        <v>7.189830508474577</v>
      </c>
      <c r="Y95" s="13">
        <f aca="true" t="shared" si="27" ref="Y95:AG96">Y96</f>
        <v>0.098</v>
      </c>
      <c r="Z95" s="13">
        <f t="shared" si="27"/>
        <v>3.19132372881356</v>
      </c>
      <c r="AA95" s="13">
        <f t="shared" si="27"/>
        <v>3.5459152542372885</v>
      </c>
      <c r="AB95" s="13">
        <f t="shared" si="27"/>
        <v>0.35459152542372885</v>
      </c>
      <c r="AC95" s="13">
        <f t="shared" si="27"/>
        <v>14.67627118644068</v>
      </c>
      <c r="AD95" s="13">
        <f t="shared" si="27"/>
        <v>0.506</v>
      </c>
      <c r="AE95" s="13">
        <f t="shared" si="27"/>
        <v>6.376622033898306</v>
      </c>
      <c r="AF95" s="13">
        <f t="shared" si="27"/>
        <v>7.08513559322034</v>
      </c>
      <c r="AG95" s="13">
        <f t="shared" si="27"/>
        <v>0.708513559322034</v>
      </c>
      <c r="AH95" s="64" t="s">
        <v>30</v>
      </c>
      <c r="AI95" s="64" t="s">
        <v>30</v>
      </c>
      <c r="AJ95" s="64" t="s">
        <v>30</v>
      </c>
      <c r="AK95" s="64" t="s">
        <v>30</v>
      </c>
      <c r="AL95" s="64" t="s">
        <v>30</v>
      </c>
      <c r="AM95" s="64" t="s">
        <v>30</v>
      </c>
      <c r="AN95" s="64" t="s">
        <v>30</v>
      </c>
      <c r="AO95" s="64" t="s">
        <v>30</v>
      </c>
      <c r="AP95" s="13">
        <f aca="true" t="shared" si="28" ref="AP95:AS96">AP96</f>
        <v>0</v>
      </c>
      <c r="AQ95" s="13">
        <f t="shared" si="28"/>
        <v>0</v>
      </c>
      <c r="AR95" s="13">
        <f t="shared" si="28"/>
        <v>7.189830508474577</v>
      </c>
      <c r="AS95" s="13">
        <f t="shared" si="28"/>
        <v>14.67627118644068</v>
      </c>
      <c r="AT95" s="24" t="s">
        <v>30</v>
      </c>
    </row>
    <row r="96" spans="1:46" s="51" customFormat="1" ht="49.5">
      <c r="A96" s="78" t="s">
        <v>188</v>
      </c>
      <c r="B96" s="64" t="s">
        <v>46</v>
      </c>
      <c r="C96" s="80" t="s">
        <v>30</v>
      </c>
      <c r="D96" s="24" t="s">
        <v>30</v>
      </c>
      <c r="E96" s="24" t="s">
        <v>30</v>
      </c>
      <c r="F96" s="24" t="s">
        <v>30</v>
      </c>
      <c r="G96" s="24" t="s">
        <v>30</v>
      </c>
      <c r="H96" s="13">
        <f>H97</f>
        <v>0.040920000000000005</v>
      </c>
      <c r="I96" s="13">
        <v>0.048285600000000005</v>
      </c>
      <c r="J96" s="64" t="s">
        <v>30</v>
      </c>
      <c r="K96" s="23"/>
      <c r="L96" s="23"/>
      <c r="M96" s="23"/>
      <c r="N96" s="23"/>
      <c r="O96" s="23"/>
      <c r="P96" s="118"/>
      <c r="Q96" s="118"/>
      <c r="R96" s="118"/>
      <c r="S96" s="118"/>
      <c r="T96" s="23"/>
      <c r="U96" s="23"/>
      <c r="V96" s="23"/>
      <c r="W96" s="23"/>
      <c r="X96" s="13">
        <f>X97</f>
        <v>7.189830508474577</v>
      </c>
      <c r="Y96" s="13">
        <f t="shared" si="27"/>
        <v>0.098</v>
      </c>
      <c r="Z96" s="13">
        <f t="shared" si="27"/>
        <v>3.19132372881356</v>
      </c>
      <c r="AA96" s="13">
        <f t="shared" si="27"/>
        <v>3.5459152542372885</v>
      </c>
      <c r="AB96" s="13">
        <f t="shared" si="27"/>
        <v>0.35459152542372885</v>
      </c>
      <c r="AC96" s="13">
        <f t="shared" si="27"/>
        <v>14.67627118644068</v>
      </c>
      <c r="AD96" s="13">
        <f t="shared" si="27"/>
        <v>0.506</v>
      </c>
      <c r="AE96" s="13">
        <f t="shared" si="27"/>
        <v>6.376622033898306</v>
      </c>
      <c r="AF96" s="13">
        <f t="shared" si="27"/>
        <v>7.08513559322034</v>
      </c>
      <c r="AG96" s="13">
        <f t="shared" si="27"/>
        <v>0.708513559322034</v>
      </c>
      <c r="AH96" s="64" t="s">
        <v>30</v>
      </c>
      <c r="AI96" s="64" t="s">
        <v>30</v>
      </c>
      <c r="AJ96" s="64" t="s">
        <v>30</v>
      </c>
      <c r="AK96" s="64" t="s">
        <v>30</v>
      </c>
      <c r="AL96" s="64" t="s">
        <v>30</v>
      </c>
      <c r="AM96" s="64" t="s">
        <v>30</v>
      </c>
      <c r="AN96" s="64" t="s">
        <v>30</v>
      </c>
      <c r="AO96" s="64" t="s">
        <v>30</v>
      </c>
      <c r="AP96" s="13">
        <f t="shared" si="28"/>
        <v>0</v>
      </c>
      <c r="AQ96" s="13">
        <f t="shared" si="28"/>
        <v>0</v>
      </c>
      <c r="AR96" s="13">
        <f t="shared" si="28"/>
        <v>7.189830508474577</v>
      </c>
      <c r="AS96" s="13">
        <f t="shared" si="28"/>
        <v>14.67627118644068</v>
      </c>
      <c r="AT96" s="24" t="s">
        <v>30</v>
      </c>
    </row>
    <row r="97" spans="1:46" s="51" customFormat="1" ht="33">
      <c r="A97" s="78" t="s">
        <v>189</v>
      </c>
      <c r="B97" s="64" t="s">
        <v>47</v>
      </c>
      <c r="C97" s="80" t="s">
        <v>30</v>
      </c>
      <c r="D97" s="24" t="s">
        <v>30</v>
      </c>
      <c r="E97" s="24" t="s">
        <v>30</v>
      </c>
      <c r="F97" s="24" t="s">
        <v>30</v>
      </c>
      <c r="G97" s="24" t="s">
        <v>30</v>
      </c>
      <c r="H97" s="13">
        <f>SUM(H98:H99)</f>
        <v>0.040920000000000005</v>
      </c>
      <c r="I97" s="13">
        <v>0.048285600000000005</v>
      </c>
      <c r="J97" s="64" t="s">
        <v>30</v>
      </c>
      <c r="K97" s="23"/>
      <c r="L97" s="23"/>
      <c r="M97" s="23"/>
      <c r="N97" s="23"/>
      <c r="O97" s="23"/>
      <c r="P97" s="118"/>
      <c r="Q97" s="118"/>
      <c r="R97" s="118"/>
      <c r="S97" s="118"/>
      <c r="T97" s="23"/>
      <c r="U97" s="23"/>
      <c r="V97" s="23"/>
      <c r="W97" s="23"/>
      <c r="X97" s="13">
        <f>SUM(X98:X99)</f>
        <v>7.189830508474577</v>
      </c>
      <c r="Y97" s="13">
        <f aca="true" t="shared" si="29" ref="Y97:AG97">SUM(Y98:Y99)</f>
        <v>0.098</v>
      </c>
      <c r="Z97" s="13">
        <f t="shared" si="29"/>
        <v>3.19132372881356</v>
      </c>
      <c r="AA97" s="13">
        <f t="shared" si="29"/>
        <v>3.5459152542372885</v>
      </c>
      <c r="AB97" s="13">
        <f t="shared" si="29"/>
        <v>0.35459152542372885</v>
      </c>
      <c r="AC97" s="13">
        <f t="shared" si="29"/>
        <v>14.67627118644068</v>
      </c>
      <c r="AD97" s="13">
        <f t="shared" si="29"/>
        <v>0.506</v>
      </c>
      <c r="AE97" s="13">
        <f t="shared" si="29"/>
        <v>6.376622033898306</v>
      </c>
      <c r="AF97" s="13">
        <f t="shared" si="29"/>
        <v>7.08513559322034</v>
      </c>
      <c r="AG97" s="13">
        <f t="shared" si="29"/>
        <v>0.708513559322034</v>
      </c>
      <c r="AH97" s="64" t="s">
        <v>30</v>
      </c>
      <c r="AI97" s="64" t="s">
        <v>30</v>
      </c>
      <c r="AJ97" s="64" t="s">
        <v>30</v>
      </c>
      <c r="AK97" s="64" t="s">
        <v>30</v>
      </c>
      <c r="AL97" s="64" t="s">
        <v>30</v>
      </c>
      <c r="AM97" s="64" t="s">
        <v>30</v>
      </c>
      <c r="AN97" s="64" t="s">
        <v>30</v>
      </c>
      <c r="AO97" s="64" t="s">
        <v>30</v>
      </c>
      <c r="AP97" s="13">
        <f>SUM(AP98:AP99)</f>
        <v>0</v>
      </c>
      <c r="AQ97" s="13">
        <f>SUM(AQ98:AQ99)</f>
        <v>0</v>
      </c>
      <c r="AR97" s="13">
        <f>SUM(AR98:AR99)</f>
        <v>7.189830508474577</v>
      </c>
      <c r="AS97" s="13">
        <f>SUM(AS98:AS99)</f>
        <v>14.67627118644068</v>
      </c>
      <c r="AT97" s="24" t="s">
        <v>30</v>
      </c>
    </row>
    <row r="98" spans="1:46" s="51" customFormat="1" ht="49.5">
      <c r="A98" s="86" t="s">
        <v>189</v>
      </c>
      <c r="B98" s="87" t="s">
        <v>190</v>
      </c>
      <c r="C98" s="85" t="s">
        <v>191</v>
      </c>
      <c r="D98" s="92" t="s">
        <v>91</v>
      </c>
      <c r="E98" s="92">
        <v>2011</v>
      </c>
      <c r="F98" s="92">
        <v>2018</v>
      </c>
      <c r="G98" s="92">
        <v>2018</v>
      </c>
      <c r="H98" s="98">
        <f>(0.03853+0.00239)</f>
        <v>0.040920000000000005</v>
      </c>
      <c r="I98" s="98">
        <f>H98</f>
        <v>0.040920000000000005</v>
      </c>
      <c r="J98" s="123" t="s">
        <v>30</v>
      </c>
      <c r="K98" s="23"/>
      <c r="L98" s="23"/>
      <c r="M98" s="23"/>
      <c r="N98" s="23"/>
      <c r="O98" s="23"/>
      <c r="P98" s="118"/>
      <c r="Q98" s="118"/>
      <c r="R98" s="118"/>
      <c r="S98" s="118"/>
      <c r="T98" s="99"/>
      <c r="U98" s="99"/>
      <c r="V98" s="99"/>
      <c r="W98" s="99"/>
      <c r="X98" s="98">
        <v>7.189830508474577</v>
      </c>
      <c r="Y98" s="108">
        <v>0.098</v>
      </c>
      <c r="Z98" s="110">
        <f>(X98-Y98)*0.45</f>
        <v>3.19132372881356</v>
      </c>
      <c r="AA98" s="110">
        <f>(X98-Y98)*0.5</f>
        <v>3.5459152542372885</v>
      </c>
      <c r="AB98" s="110">
        <f>(X98-Y98)*0.05</f>
        <v>0.35459152542372885</v>
      </c>
      <c r="AC98" s="98">
        <v>6.440677966101695</v>
      </c>
      <c r="AD98" s="108">
        <v>0.098</v>
      </c>
      <c r="AE98" s="110">
        <f>(AC98-AD98)*0.45</f>
        <v>2.8542050847457627</v>
      </c>
      <c r="AF98" s="110">
        <f>(AC98-AD98)*0.5</f>
        <v>3.1713389830508474</v>
      </c>
      <c r="AG98" s="110">
        <f>(AC98-AD98)*0.05</f>
        <v>0.31713389830508476</v>
      </c>
      <c r="AH98" s="123" t="s">
        <v>30</v>
      </c>
      <c r="AI98" s="123" t="s">
        <v>30</v>
      </c>
      <c r="AJ98" s="123" t="s">
        <v>30</v>
      </c>
      <c r="AK98" s="123" t="s">
        <v>30</v>
      </c>
      <c r="AL98" s="123" t="s">
        <v>30</v>
      </c>
      <c r="AM98" s="123" t="s">
        <v>30</v>
      </c>
      <c r="AN98" s="123" t="s">
        <v>30</v>
      </c>
      <c r="AO98" s="123" t="s">
        <v>30</v>
      </c>
      <c r="AP98" s="110">
        <v>0</v>
      </c>
      <c r="AQ98" s="110">
        <v>0</v>
      </c>
      <c r="AR98" s="98">
        <v>7.189830508474577</v>
      </c>
      <c r="AS98" s="98">
        <v>6.440677966101695</v>
      </c>
      <c r="AT98" s="104" t="s">
        <v>219</v>
      </c>
    </row>
    <row r="99" spans="1:46" s="51" customFormat="1" ht="49.5">
      <c r="A99" s="88" t="s">
        <v>189</v>
      </c>
      <c r="B99" s="59" t="s">
        <v>192</v>
      </c>
      <c r="C99" s="83" t="s">
        <v>193</v>
      </c>
      <c r="D99" s="92" t="s">
        <v>91</v>
      </c>
      <c r="E99" s="92">
        <v>2017</v>
      </c>
      <c r="F99" s="92" t="s">
        <v>30</v>
      </c>
      <c r="G99" s="92">
        <v>2018</v>
      </c>
      <c r="H99" s="98">
        <v>0</v>
      </c>
      <c r="I99" s="98">
        <v>0</v>
      </c>
      <c r="J99" s="123" t="s">
        <v>30</v>
      </c>
      <c r="K99" s="23"/>
      <c r="L99" s="23"/>
      <c r="M99" s="23"/>
      <c r="N99" s="23"/>
      <c r="O99" s="23"/>
      <c r="P99" s="118"/>
      <c r="Q99" s="118"/>
      <c r="R99" s="118"/>
      <c r="S99" s="118"/>
      <c r="T99" s="99"/>
      <c r="U99" s="99"/>
      <c r="V99" s="99"/>
      <c r="W99" s="99"/>
      <c r="X99" s="98">
        <v>0</v>
      </c>
      <c r="Y99" s="98">
        <v>0</v>
      </c>
      <c r="Z99" s="98">
        <v>0</v>
      </c>
      <c r="AA99" s="98">
        <v>0</v>
      </c>
      <c r="AB99" s="98">
        <v>0</v>
      </c>
      <c r="AC99" s="98">
        <v>8.235593220338984</v>
      </c>
      <c r="AD99" s="108">
        <v>0.408</v>
      </c>
      <c r="AE99" s="110">
        <f>(AC99-AD99)*0.45</f>
        <v>3.5224169491525426</v>
      </c>
      <c r="AF99" s="110">
        <f>(AC99-AD99)*0.5</f>
        <v>3.913796610169492</v>
      </c>
      <c r="AG99" s="110">
        <f>(AC99-AD99)*0.05</f>
        <v>0.3913796610169492</v>
      </c>
      <c r="AH99" s="123" t="s">
        <v>30</v>
      </c>
      <c r="AI99" s="123" t="s">
        <v>30</v>
      </c>
      <c r="AJ99" s="123" t="s">
        <v>30</v>
      </c>
      <c r="AK99" s="123" t="s">
        <v>30</v>
      </c>
      <c r="AL99" s="123" t="s">
        <v>30</v>
      </c>
      <c r="AM99" s="123" t="s">
        <v>30</v>
      </c>
      <c r="AN99" s="123" t="s">
        <v>30</v>
      </c>
      <c r="AO99" s="123" t="s">
        <v>30</v>
      </c>
      <c r="AP99" s="110">
        <v>0</v>
      </c>
      <c r="AQ99" s="110">
        <v>0</v>
      </c>
      <c r="AR99" s="98">
        <v>0</v>
      </c>
      <c r="AS99" s="98">
        <v>8.235593220338984</v>
      </c>
      <c r="AT99" s="103" t="s">
        <v>218</v>
      </c>
    </row>
    <row r="100" spans="1:46" s="51" customFormat="1" ht="49.5">
      <c r="A100" s="78" t="s">
        <v>194</v>
      </c>
      <c r="B100" s="17" t="s">
        <v>49</v>
      </c>
      <c r="C100" s="89" t="s">
        <v>30</v>
      </c>
      <c r="D100" s="24" t="s">
        <v>30</v>
      </c>
      <c r="E100" s="24" t="s">
        <v>30</v>
      </c>
      <c r="F100" s="24" t="s">
        <v>30</v>
      </c>
      <c r="G100" s="24" t="s">
        <v>30</v>
      </c>
      <c r="H100" s="13">
        <f>SUM(H101:H102)</f>
        <v>1.7755945762711867</v>
      </c>
      <c r="I100" s="13">
        <v>0.3152016</v>
      </c>
      <c r="J100" s="64" t="s">
        <v>30</v>
      </c>
      <c r="K100" s="23"/>
      <c r="L100" s="23"/>
      <c r="M100" s="23"/>
      <c r="N100" s="23"/>
      <c r="O100" s="23"/>
      <c r="P100" s="118"/>
      <c r="Q100" s="118"/>
      <c r="R100" s="118"/>
      <c r="S100" s="118"/>
      <c r="T100" s="23"/>
      <c r="U100" s="23"/>
      <c r="V100" s="23"/>
      <c r="W100" s="23"/>
      <c r="X100" s="13">
        <f>SUM(X101:X102)</f>
        <v>6.2</v>
      </c>
      <c r="Y100" s="13">
        <f aca="true" t="shared" si="30" ref="Y100:AG100">SUM(Y101:Y102)</f>
        <v>0.072</v>
      </c>
      <c r="Z100" s="13">
        <f t="shared" si="30"/>
        <v>2.7576</v>
      </c>
      <c r="AA100" s="13">
        <f t="shared" si="30"/>
        <v>3.064</v>
      </c>
      <c r="AB100" s="13">
        <f t="shared" si="30"/>
        <v>0.3064</v>
      </c>
      <c r="AC100" s="13">
        <f t="shared" si="30"/>
        <v>1.7881355932203389</v>
      </c>
      <c r="AD100" s="13">
        <f t="shared" si="30"/>
        <v>0.127</v>
      </c>
      <c r="AE100" s="13">
        <f t="shared" si="30"/>
        <v>0.7475110169491526</v>
      </c>
      <c r="AF100" s="13">
        <f t="shared" si="30"/>
        <v>0.8305677966101694</v>
      </c>
      <c r="AG100" s="13">
        <f t="shared" si="30"/>
        <v>0.08305677966101695</v>
      </c>
      <c r="AH100" s="64" t="s">
        <v>30</v>
      </c>
      <c r="AI100" s="64" t="s">
        <v>30</v>
      </c>
      <c r="AJ100" s="64" t="s">
        <v>30</v>
      </c>
      <c r="AK100" s="64" t="s">
        <v>30</v>
      </c>
      <c r="AL100" s="64" t="s">
        <v>30</v>
      </c>
      <c r="AM100" s="64" t="s">
        <v>30</v>
      </c>
      <c r="AN100" s="64" t="s">
        <v>30</v>
      </c>
      <c r="AO100" s="64" t="s">
        <v>30</v>
      </c>
      <c r="AP100" s="13">
        <f>SUM(AP101:AP102)</f>
        <v>0</v>
      </c>
      <c r="AQ100" s="13">
        <f>SUM(AQ101:AQ102)</f>
        <v>0</v>
      </c>
      <c r="AR100" s="13">
        <f>SUM(AR101:AR102)</f>
        <v>6.2</v>
      </c>
      <c r="AS100" s="13">
        <f>SUM(AS101:AS102)</f>
        <v>1.7881355932203389</v>
      </c>
      <c r="AT100" s="24" t="s">
        <v>30</v>
      </c>
    </row>
    <row r="101" spans="1:46" s="115" customFormat="1" ht="49.5">
      <c r="A101" s="90" t="s">
        <v>195</v>
      </c>
      <c r="B101" s="69" t="s">
        <v>196</v>
      </c>
      <c r="C101" s="91" t="s">
        <v>197</v>
      </c>
      <c r="D101" s="94" t="s">
        <v>91</v>
      </c>
      <c r="E101" s="94">
        <v>2011</v>
      </c>
      <c r="F101" s="94">
        <v>2018</v>
      </c>
      <c r="G101" s="94">
        <v>2020</v>
      </c>
      <c r="H101" s="100">
        <f>1.78/1.18</f>
        <v>1.5084745762711866</v>
      </c>
      <c r="I101" s="100">
        <v>0</v>
      </c>
      <c r="J101" s="137" t="s">
        <v>30</v>
      </c>
      <c r="K101" s="149"/>
      <c r="L101" s="149"/>
      <c r="M101" s="149"/>
      <c r="N101" s="149"/>
      <c r="O101" s="149"/>
      <c r="P101" s="144"/>
      <c r="Q101" s="144"/>
      <c r="R101" s="144"/>
      <c r="S101" s="144"/>
      <c r="T101" s="101"/>
      <c r="U101" s="101"/>
      <c r="V101" s="101"/>
      <c r="W101" s="101"/>
      <c r="X101" s="100">
        <v>6.2</v>
      </c>
      <c r="Y101" s="111">
        <v>0.072</v>
      </c>
      <c r="Z101" s="114">
        <f>(X101-Y101)*0.45</f>
        <v>2.7576</v>
      </c>
      <c r="AA101" s="114">
        <f>(X101-Y101)*0.5</f>
        <v>3.064</v>
      </c>
      <c r="AB101" s="114">
        <f>(X101-Y101)*0.05</f>
        <v>0.3064</v>
      </c>
      <c r="AC101" s="100">
        <v>0</v>
      </c>
      <c r="AD101" s="100">
        <v>0</v>
      </c>
      <c r="AE101" s="100">
        <v>0</v>
      </c>
      <c r="AF101" s="100">
        <v>0</v>
      </c>
      <c r="AG101" s="100">
        <v>0</v>
      </c>
      <c r="AH101" s="137" t="s">
        <v>30</v>
      </c>
      <c r="AI101" s="137" t="s">
        <v>30</v>
      </c>
      <c r="AJ101" s="137" t="s">
        <v>30</v>
      </c>
      <c r="AK101" s="137" t="s">
        <v>30</v>
      </c>
      <c r="AL101" s="137" t="s">
        <v>30</v>
      </c>
      <c r="AM101" s="137" t="s">
        <v>30</v>
      </c>
      <c r="AN101" s="137" t="s">
        <v>30</v>
      </c>
      <c r="AO101" s="137" t="s">
        <v>30</v>
      </c>
      <c r="AP101" s="100">
        <v>0</v>
      </c>
      <c r="AQ101" s="100">
        <v>0</v>
      </c>
      <c r="AR101" s="100">
        <v>6.2</v>
      </c>
      <c r="AS101" s="100">
        <v>0</v>
      </c>
      <c r="AT101" s="106" t="s">
        <v>220</v>
      </c>
    </row>
    <row r="102" spans="1:46" s="51" customFormat="1" ht="49.5">
      <c r="A102" s="88" t="s">
        <v>195</v>
      </c>
      <c r="B102" s="59" t="s">
        <v>198</v>
      </c>
      <c r="C102" s="83" t="s">
        <v>199</v>
      </c>
      <c r="D102" s="92" t="s">
        <v>91</v>
      </c>
      <c r="E102" s="92">
        <v>2013</v>
      </c>
      <c r="F102" s="92" t="s">
        <v>30</v>
      </c>
      <c r="G102" s="92">
        <v>2018</v>
      </c>
      <c r="H102" s="98">
        <f>0.26712</f>
        <v>0.26712</v>
      </c>
      <c r="I102" s="98">
        <f>H102</f>
        <v>0.26712</v>
      </c>
      <c r="J102" s="123" t="s">
        <v>30</v>
      </c>
      <c r="K102" s="23"/>
      <c r="L102" s="23"/>
      <c r="M102" s="23"/>
      <c r="N102" s="23"/>
      <c r="O102" s="23"/>
      <c r="P102" s="118"/>
      <c r="Q102" s="118"/>
      <c r="R102" s="118"/>
      <c r="S102" s="118"/>
      <c r="T102" s="99"/>
      <c r="U102" s="99"/>
      <c r="V102" s="99"/>
      <c r="W102" s="99"/>
      <c r="X102" s="98">
        <v>0</v>
      </c>
      <c r="Y102" s="98">
        <v>0</v>
      </c>
      <c r="Z102" s="98">
        <v>0</v>
      </c>
      <c r="AA102" s="98">
        <v>0</v>
      </c>
      <c r="AB102" s="98">
        <v>0</v>
      </c>
      <c r="AC102" s="98">
        <v>1.7881355932203389</v>
      </c>
      <c r="AD102" s="108">
        <v>0.127</v>
      </c>
      <c r="AE102" s="110">
        <f>(AC102-AD102)*0.45</f>
        <v>0.7475110169491526</v>
      </c>
      <c r="AF102" s="110">
        <f>(AC102-AD102)*0.5</f>
        <v>0.8305677966101694</v>
      </c>
      <c r="AG102" s="110">
        <f>(AC102-AD102)*0.05</f>
        <v>0.08305677966101695</v>
      </c>
      <c r="AH102" s="123" t="s">
        <v>30</v>
      </c>
      <c r="AI102" s="123" t="s">
        <v>30</v>
      </c>
      <c r="AJ102" s="123" t="s">
        <v>30</v>
      </c>
      <c r="AK102" s="123" t="s">
        <v>30</v>
      </c>
      <c r="AL102" s="123" t="s">
        <v>30</v>
      </c>
      <c r="AM102" s="123" t="s">
        <v>30</v>
      </c>
      <c r="AN102" s="123" t="s">
        <v>30</v>
      </c>
      <c r="AO102" s="123" t="s">
        <v>30</v>
      </c>
      <c r="AP102" s="110">
        <v>0</v>
      </c>
      <c r="AQ102" s="110">
        <v>0</v>
      </c>
      <c r="AR102" s="98">
        <v>0</v>
      </c>
      <c r="AS102" s="98">
        <v>1.7881355932203389</v>
      </c>
      <c r="AT102" s="103" t="s">
        <v>218</v>
      </c>
    </row>
    <row r="103" spans="3:39" ht="15.75">
      <c r="C103" s="5"/>
      <c r="D103" s="5"/>
      <c r="E103" s="5"/>
      <c r="F103" s="5"/>
      <c r="G103" s="5"/>
      <c r="J103" s="5"/>
      <c r="K103" s="4"/>
      <c r="AD103" s="4"/>
      <c r="AE103" s="4"/>
      <c r="AF103" s="4"/>
      <c r="AG103" s="4"/>
      <c r="AH103" s="4"/>
      <c r="AI103" s="4"/>
      <c r="AL103" s="4"/>
      <c r="AM103" s="4"/>
    </row>
    <row r="104" spans="3:39" ht="15.75">
      <c r="C104" s="5"/>
      <c r="D104" s="5"/>
      <c r="E104" s="5"/>
      <c r="F104" s="5"/>
      <c r="G104" s="5"/>
      <c r="J104" s="5"/>
      <c r="AD104" s="4"/>
      <c r="AE104" s="4"/>
      <c r="AF104" s="4"/>
      <c r="AG104" s="4"/>
      <c r="AH104" s="4"/>
      <c r="AI104" s="4"/>
      <c r="AL104" s="4"/>
      <c r="AM104" s="4"/>
    </row>
    <row r="105" spans="1:46" s="5" customFormat="1" ht="38.25" customHeight="1">
      <c r="A105" s="150" t="s">
        <v>79</v>
      </c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</row>
    <row r="106" spans="1:46" s="5" customFormat="1" ht="21.75" customHeight="1">
      <c r="A106" s="151" t="s">
        <v>80</v>
      </c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</row>
    <row r="107" spans="1:46" s="5" customFormat="1" ht="37.5" customHeight="1">
      <c r="A107" s="151" t="s">
        <v>81</v>
      </c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</row>
    <row r="108" spans="1:46" s="5" customFormat="1" ht="20.25" customHeight="1">
      <c r="A108" s="151" t="s">
        <v>82</v>
      </c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</row>
  </sheetData>
  <sheetProtection/>
  <mergeCells count="36">
    <mergeCell ref="A12:AT12"/>
    <mergeCell ref="AH15:AI15"/>
    <mergeCell ref="AL15:AM15"/>
    <mergeCell ref="AH14:AM14"/>
    <mergeCell ref="AJ15:AK15"/>
    <mergeCell ref="D14:D16"/>
    <mergeCell ref="C13:AS13"/>
    <mergeCell ref="C14:C16"/>
    <mergeCell ref="AP14:AQ15"/>
    <mergeCell ref="E14:E16"/>
    <mergeCell ref="F14:G15"/>
    <mergeCell ref="AN14:AO15"/>
    <mergeCell ref="P15:Q15"/>
    <mergeCell ref="R15:S15"/>
    <mergeCell ref="P14:S14"/>
    <mergeCell ref="K15:O15"/>
    <mergeCell ref="A4:AT4"/>
    <mergeCell ref="A6:AT6"/>
    <mergeCell ref="A7:AT7"/>
    <mergeCell ref="A9:AT9"/>
    <mergeCell ref="A11:AT11"/>
    <mergeCell ref="A105:AT105"/>
    <mergeCell ref="A106:AT106"/>
    <mergeCell ref="A107:AT107"/>
    <mergeCell ref="A108:AT108"/>
    <mergeCell ref="AR15:AR16"/>
    <mergeCell ref="AS15:AS16"/>
    <mergeCell ref="AT14:AT16"/>
    <mergeCell ref="A14:A16"/>
    <mergeCell ref="B14:B16"/>
    <mergeCell ref="X14:AG14"/>
    <mergeCell ref="H14:I15"/>
    <mergeCell ref="AC15:AG15"/>
    <mergeCell ref="J14:J16"/>
    <mergeCell ref="AR14:AS14"/>
    <mergeCell ref="X15:AB15"/>
  </mergeCells>
  <printOptions/>
  <pageMargins left="0" right="0" top="0" bottom="0" header="0.31496062992125984" footer="0.11811023622047245"/>
  <pageSetup fitToHeight="4" fitToWidth="4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Антонов Сергей Петрович</cp:lastModifiedBy>
  <cp:lastPrinted>2016-09-19T08:18:06Z</cp:lastPrinted>
  <dcterms:created xsi:type="dcterms:W3CDTF">2009-07-27T10:10:26Z</dcterms:created>
  <dcterms:modified xsi:type="dcterms:W3CDTF">2017-06-02T10:56:35Z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0x0101001A3FAE4E66697E4799E12D7F3952A1A4</vt:lpwstr>
  </property>
  <property fmtid="{D5CDD505-2E9C-101B-9397-08002B2CF9AE}" pid="3" name="_dlc_DocIdItemGuid">
    <vt:lpwstr>d691ade3-225d-4e61-8616-5a03d950d43f</vt:lpwstr>
  </property>
  <property fmtid="{D5CDD505-2E9C-101B-9397-08002B2CF9AE}" pid="4" name="url">
    <vt:lpwstr>, </vt:lpwstr>
  </property>
  <property fmtid="{D5CDD505-2E9C-101B-9397-08002B2CF9AE}" pid="5" name="_dlc_DocId">
    <vt:lpwstr>DZQQNTZWJNVN-2-1733</vt:lpwstr>
  </property>
  <property fmtid="{D5CDD505-2E9C-101B-9397-08002B2CF9AE}" pid="6" name="_dlc_DocIdUrl">
    <vt:lpwstr>http://info.kom-tech.ru:8090/_layouts/DocIdRedir.aspx?ID=DZQQNTZWJNVN-2-1733, DZQQNTZWJNVN-2-1733</vt:lpwstr>
  </property>
</Properties>
</file>